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3_2015 " sheetId="1" r:id="rId1"/>
    <sheet name="Město_příjmy" sheetId="2" r:id="rId2"/>
    <sheet name="Město_výdaje " sheetId="3" r:id="rId3"/>
    <sheet name="Rezerva OEK" sheetId="4" r:id="rId4"/>
    <sheet name="Přebytky min.let" sheetId="5" r:id="rId5"/>
    <sheet name="Domov seniorů" sheetId="6" r:id="rId6"/>
    <sheet name="Tereza" sheetId="7" r:id="rId7"/>
    <sheet name="Knihovna" sheetId="8" r:id="rId8"/>
    <sheet name="Muzeum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Kpt.Nálepky" sheetId="17" r:id="rId17"/>
    <sheet name="ZŠ Kupkova" sheetId="18" r:id="rId18"/>
    <sheet name="ZŠ Na Valtické" sheetId="19" r:id="rId19"/>
    <sheet name="ZŠ Slovácká" sheetId="20" r:id="rId20"/>
    <sheet name="ZŠ J.Noháče" sheetId="21" r:id="rId21"/>
    <sheet name="ZUŠ" sheetId="22" r:id="rId22"/>
  </sheets>
  <definedNames/>
  <calcPr fullCalcOnLoad="1"/>
</workbook>
</file>

<file path=xl/comments16.xml><?xml version="1.0" encoding="utf-8"?>
<comments xmlns="http://schemas.openxmlformats.org/spreadsheetml/2006/main">
  <authors>
    <author>sykorova</author>
  </authors>
  <commentList>
    <comment ref="G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7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9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20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H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sharedStrings.xml><?xml version="1.0" encoding="utf-8"?>
<sst xmlns="http://schemas.openxmlformats.org/spreadsheetml/2006/main" count="3688" uniqueCount="839">
  <si>
    <t>Kraj: Jihomoravský</t>
  </si>
  <si>
    <t>Okres: Břeclav</t>
  </si>
  <si>
    <t>Město: Břeclav</t>
  </si>
  <si>
    <t xml:space="preserve">                    Tabulka doplňujících ukazatelů za období 3/2015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</si>
  <si>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</si>
  <si>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</si>
  <si>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</si>
  <si>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</si>
  <si>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</si>
  <si>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</si>
  <si>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</si>
  <si>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</si>
  <si>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</si>
  <si>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</si>
  <si>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</si>
  <si>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</si>
  <si>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</si>
  <si>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</si>
  <si>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</si>
  <si>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</si>
  <si>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</si>
  <si>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</si>
  <si>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</si>
  <si>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</si>
  <si>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</si>
  <si>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</si>
  <si>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</si>
  <si>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</si>
  <si>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</si>
  <si>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</si>
  <si>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</si>
  <si>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</si>
  <si>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</si>
  <si>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</si>
  <si>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</si>
  <si>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1-3/2015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</si>
  <si>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</si>
  <si>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</si>
  <si>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</si>
  <si>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</si>
  <si>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</si>
  <si>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</si>
  <si>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</si>
  <si>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</si>
  <si>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</si>
  <si>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</si>
  <si>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</si>
  <si>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</si>
  <si>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</si>
  <si>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</si>
  <si>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</si>
  <si>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</si>
  <si>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</si>
  <si>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</si>
  <si>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</si>
  <si>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</si>
  <si>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</si>
  <si>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</si>
  <si>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</si>
  <si>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</si>
  <si>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</si>
  <si>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</si>
  <si>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</si>
  <si>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</si>
  <si>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</si>
  <si>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</si>
  <si>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</si>
  <si>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</si>
  <si>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</si>
  <si>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</si>
  <si>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</si>
  <si>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</si>
  <si>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</si>
  <si>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</si>
  <si>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</si>
  <si>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</si>
  <si>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</si>
  <si>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</si>
  <si>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</si>
  <si>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</si>
  <si>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</si>
  <si>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</si>
  <si>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</si>
  <si>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</si>
  <si>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</si>
  <si>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</si>
  <si>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</si>
  <si>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</si>
  <si>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SF-Výsadba dřevi n lok. Rytopeky</t>
  </si>
  <si>
    <t>Neinv. přij. transf. od krajů -Udržování čistoty cyklistických komunikací</t>
  </si>
  <si>
    <t xml:space="preserve">Neinv. přij. transf. od mezinár. institucí 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</si>
  <si>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</si>
  <si>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</si>
  <si>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</si>
  <si>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</si>
  <si>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</si>
  <si>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</si>
  <si>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</si>
  <si>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</si>
  <si>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</si>
  <si>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</si>
  <si>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</si>
  <si>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</si>
  <si>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</si>
  <si>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</si>
  <si>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</si>
  <si>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</si>
  <si>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</si>
  <si>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</si>
  <si>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</si>
  <si>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</si>
  <si>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</si>
  <si>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</si>
  <si>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</si>
  <si>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</si>
  <si>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</si>
  <si>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</si>
  <si>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</si>
  <si>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</si>
  <si>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</si>
  <si>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</si>
  <si>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Sankční platby přijaté od jin. subj.- ostat. správa v obch., stav. a službách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</si>
  <si>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</si>
  <si>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</si>
  <si>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</si>
  <si>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</si>
  <si>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</si>
  <si>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</si>
  <si>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</si>
  <si>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</si>
  <si>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</si>
  <si>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</si>
  <si>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</si>
  <si>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</si>
  <si>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</si>
  <si>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</si>
  <si>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</si>
  <si>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</si>
  <si>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</si>
  <si>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</si>
  <si>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</si>
  <si>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</si>
  <si>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Ostat. neinv. přij. transfery ze SR - Centrál. registr vozidel - výpoč. tech.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</si>
  <si>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</si>
  <si>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</si>
  <si>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</si>
  <si>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</si>
  <si>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</si>
  <si>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</si>
  <si>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 xml:space="preserve">Investič. příj. transfery od krajů </t>
  </si>
  <si>
    <t>Investič. přij. transf. od mezinár. instit.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</si>
  <si>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</si>
  <si>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</si>
  <si>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</si>
  <si>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</si>
  <si>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</si>
  <si>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</si>
  <si>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</si>
  <si>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</si>
  <si>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</si>
  <si>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</si>
  <si>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</si>
  <si>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</si>
  <si>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</si>
  <si>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</si>
  <si>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</si>
  <si>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</si>
  <si>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</si>
  <si>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</si>
  <si>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</si>
  <si>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</si>
  <si>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</si>
  <si>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</si>
  <si>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SR-Standardizace služeb SPOD </t>
  </si>
  <si>
    <t xml:space="preserve">Neinv. přij. transfery od krajů - 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</si>
  <si>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</si>
  <si>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</si>
  <si>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</si>
  <si>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</si>
  <si>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</si>
  <si>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</si>
  <si>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</si>
  <si>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</si>
  <si>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</si>
  <si>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</si>
  <si>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</si>
  <si>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</si>
  <si>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</si>
  <si>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</si>
  <si>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</si>
  <si>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</si>
  <si>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</si>
  <si>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</si>
  <si>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</si>
  <si>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</si>
  <si>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</si>
  <si>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</si>
  <si>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</si>
  <si>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</si>
  <si>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</si>
  <si>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</si>
  <si>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</si>
  <si>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</si>
  <si>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</si>
  <si>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</si>
  <si>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</si>
  <si>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</si>
  <si>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</si>
  <si>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</si>
  <si>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</si>
  <si>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</si>
  <si>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</si>
  <si>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</si>
  <si>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</si>
  <si>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</si>
  <si>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</si>
  <si>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</si>
  <si>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</si>
  <si>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</si>
  <si>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</si>
  <si>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</si>
  <si>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Neinv. příjaté dodace od obcí - veřejnoprávní smlouvy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</si>
  <si>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</si>
  <si>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</si>
  <si>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</si>
  <si>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</si>
  <si>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</si>
  <si>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</si>
  <si>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</si>
  <si>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</si>
  <si>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</si>
  <si>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</si>
  <si>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</si>
  <si>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</si>
  <si>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</si>
  <si>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</si>
  <si>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</si>
  <si>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</si>
  <si>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</si>
  <si>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</si>
  <si>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</si>
  <si>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</si>
  <si>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</si>
  <si>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</si>
  <si>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</si>
  <si>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</si>
  <si>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</si>
  <si>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</si>
  <si>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</si>
  <si>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</si>
  <si>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</si>
  <si>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</si>
  <si>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</si>
  <si>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</si>
  <si>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</si>
  <si>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</si>
  <si>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</si>
  <si>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</t>
  </si>
  <si>
    <t>Sankční platby přijaté od jiných subjektů - vnitřní správa</t>
  </si>
  <si>
    <t>Příjmy z úroků - § Obecné příjmy z fin. operací</t>
  </si>
  <si>
    <t xml:space="preserve">Přijaté nekapítálové příspěvky a náhrady 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</si>
  <si>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</si>
  <si>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</si>
  <si>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</si>
  <si>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</si>
  <si>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</si>
  <si>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</si>
  <si>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</si>
  <si>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</si>
  <si>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</si>
  <si>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</si>
  <si>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</si>
  <si>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</si>
  <si>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</si>
  <si>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</si>
  <si>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</si>
  <si>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</si>
  <si>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</si>
  <si>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</si>
  <si>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</si>
  <si>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</si>
  <si>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</si>
  <si>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</si>
  <si>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</si>
  <si>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</si>
  <si>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</si>
  <si>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</si>
  <si>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</si>
  <si>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</si>
  <si>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</si>
  <si>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</si>
  <si>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</si>
  <si>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</si>
  <si>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</si>
  <si>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</si>
  <si>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</si>
  <si>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</si>
  <si>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</si>
  <si>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</si>
  <si>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</si>
  <si>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</si>
  <si>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</si>
  <si>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</si>
  <si>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</si>
  <si>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</si>
  <si>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</si>
  <si>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</si>
  <si>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</si>
  <si>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</si>
  <si>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</si>
  <si>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</si>
  <si>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</si>
  <si>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</si>
  <si>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</si>
  <si>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</si>
  <si>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</si>
  <si>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</si>
  <si>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</si>
  <si>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</si>
  <si>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</si>
  <si>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</si>
  <si>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</si>
  <si>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</si>
  <si>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</si>
  <si>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</si>
  <si>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</si>
  <si>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</si>
  <si>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</si>
  <si>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</si>
  <si>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</si>
  <si>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</si>
  <si>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</si>
  <si>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</si>
  <si>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</si>
  <si>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</si>
  <si>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</si>
  <si>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</si>
  <si>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</si>
  <si>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</si>
  <si>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</si>
  <si>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</si>
  <si>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</si>
  <si>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</si>
  <si>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</si>
  <si>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</si>
  <si>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</si>
  <si>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</si>
  <si>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</si>
  <si>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</si>
  <si>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</si>
  <si>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</si>
  <si>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</si>
  <si>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</si>
  <si>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</si>
  <si>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</si>
  <si>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</si>
  <si>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</si>
  <si>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</si>
  <si>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</si>
  <si>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</si>
  <si>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</si>
  <si>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</si>
  <si>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</si>
  <si>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</si>
  <si>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</si>
  <si>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</si>
  <si>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</si>
  <si>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</si>
  <si>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</si>
  <si>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</si>
  <si>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</si>
  <si>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</si>
  <si>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</si>
  <si>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</si>
  <si>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</si>
  <si>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</si>
  <si>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</si>
  <si>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</si>
  <si>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</si>
  <si>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</si>
  <si>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</si>
  <si>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</si>
  <si>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</si>
  <si>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</si>
  <si>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</si>
  <si>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</si>
  <si>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</si>
  <si>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</si>
  <si>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</si>
  <si>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</si>
  <si>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</si>
  <si>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</si>
  <si>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</si>
  <si>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</si>
  <si>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</si>
  <si>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</si>
  <si>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</si>
  <si>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</si>
  <si>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</si>
  <si>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</si>
  <si>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</si>
  <si>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</si>
  <si>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</si>
  <si>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</si>
  <si>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</si>
  <si>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IPRM Valtická-kamerový systém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</si>
  <si>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</si>
  <si>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</si>
  <si>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</si>
  <si>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</si>
  <si>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</si>
  <si>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</si>
  <si>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IPRM Valtická-regenerace chodníků</t>
  </si>
  <si>
    <t>Revit. sídl. J. Palacha - III. etapa</t>
  </si>
  <si>
    <t>MŠ U Splavu - přírodní zahrada</t>
  </si>
  <si>
    <t>MŠ Dukelských hrdinů - zateplení objektu</t>
  </si>
  <si>
    <t>ZUŠ Břeclav - zateplení objektu</t>
  </si>
  <si>
    <t>Dětské dopravní hřiště - II. etapa</t>
  </si>
  <si>
    <t>Obnova veřej. osvětlení Veslařská - Haškova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</si>
  <si>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</si>
  <si>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</si>
  <si>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</si>
  <si>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</si>
  <si>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</si>
  <si>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</si>
  <si>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</si>
  <si>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</si>
  <si>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</si>
  <si>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</si>
  <si>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</si>
  <si>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</si>
  <si>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</si>
  <si>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</si>
  <si>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</si>
  <si>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</si>
  <si>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</si>
  <si>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</si>
  <si>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</si>
  <si>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</si>
  <si>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</si>
  <si>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</si>
  <si>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</si>
  <si>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</si>
  <si>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</si>
  <si>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</si>
  <si>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</si>
  <si>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</si>
  <si>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</si>
  <si>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</si>
  <si>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</si>
  <si>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</si>
  <si>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</si>
  <si>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</si>
  <si>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</si>
  <si>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</si>
  <si>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</si>
  <si>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</si>
  <si>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</si>
  <si>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</si>
  <si>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</si>
  <si>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</si>
  <si>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</si>
  <si>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</si>
  <si>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</si>
  <si>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</si>
  <si>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</si>
  <si>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</si>
  <si>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</si>
  <si>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</si>
  <si>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</si>
  <si>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</si>
  <si>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</si>
  <si>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</si>
  <si>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</si>
  <si>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</si>
  <si>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</si>
  <si>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</si>
  <si>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</si>
  <si>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</si>
  <si>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</si>
  <si>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</si>
  <si>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</si>
  <si>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</si>
  <si>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</si>
  <si>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</si>
  <si>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</si>
  <si>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>Ost. soc. péče a pomoc ostat. skup. obyvatelstva - Prev. kriminality - APK II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</si>
  <si>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</si>
  <si>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</si>
  <si>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</si>
  <si>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</si>
  <si>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</si>
  <si>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</si>
  <si>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</si>
  <si>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</si>
  <si>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</si>
  <si>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</si>
  <si>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</si>
  <si>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</si>
  <si>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</si>
  <si>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</si>
  <si>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</si>
  <si>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</si>
  <si>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</si>
  <si>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</si>
  <si>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</si>
  <si>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</si>
  <si>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</si>
  <si>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</si>
  <si>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</si>
  <si>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</si>
  <si>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</si>
  <si>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</si>
  <si>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</si>
  <si>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</si>
  <si>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</si>
  <si>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</si>
  <si>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</si>
  <si>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</si>
  <si>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</si>
  <si>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</si>
  <si>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</si>
  <si>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</si>
  <si>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</si>
  <si>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</si>
  <si>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</si>
  <si>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</si>
  <si>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</si>
  <si>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</si>
  <si>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</si>
  <si>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</si>
  <si>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</si>
  <si>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</si>
  <si>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</si>
  <si>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</si>
  <si>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</si>
  <si>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</si>
  <si>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</si>
  <si>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</si>
  <si>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</si>
  <si>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</si>
  <si>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Mezisoučet na základě připravených materiálů do RM 10</t>
  </si>
  <si>
    <t>Lodní doprava  (§2143 - Cestovní ruch)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</si>
  <si>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</si>
  <si>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</si>
  <si>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</si>
  <si>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</si>
  <si>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</si>
  <si>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</si>
  <si>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</si>
  <si>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</si>
  <si>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</si>
  <si>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</si>
  <si>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</si>
  <si>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</si>
  <si>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</si>
  <si>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</si>
  <si>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</si>
  <si>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</si>
  <si>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</si>
  <si>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</si>
  <si>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</si>
  <si>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</si>
  <si>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</si>
  <si>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</si>
  <si>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</si>
  <si>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</si>
  <si>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</si>
  <si>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</si>
  <si>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</si>
  <si>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</si>
  <si>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</si>
  <si>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</si>
  <si>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</si>
  <si>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</si>
  <si>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Mezisoučet na základě materiálů připravených do RM 10</t>
  </si>
  <si>
    <t>CELKEM</t>
  </si>
  <si>
    <t xml:space="preserve"> </t>
  </si>
  <si>
    <r>
      <t>RM 5: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</si>
  <si>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Částka 6 287,5 tis. Kč </t>
    </r>
    <r>
      <rPr>
        <sz val="10"/>
        <color indexed="8"/>
        <rFont val="Arial"/>
        <family val="2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</si>
  <si>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</si>
  <si>
    <t>Zapojení přebytků minulých let - TŘ. 8 - FINANCOVÁNÍ (pol. 8115 u ORJ 110 OEK)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</si>
  <si>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</si>
  <si>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</si>
  <si>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</si>
  <si>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</si>
  <si>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</si>
  <si>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</si>
  <si>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</si>
  <si>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</si>
  <si>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</si>
  <si>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</si>
  <si>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</si>
  <si>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</si>
  <si>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</si>
  <si>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</si>
  <si>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</si>
  <si>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</si>
  <si>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</si>
  <si>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</si>
  <si>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</si>
  <si>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</si>
  <si>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</si>
  <si>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</si>
  <si>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</si>
  <si>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</si>
  <si>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</si>
  <si>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</si>
  <si>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</si>
  <si>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</si>
  <si>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</si>
  <si>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</si>
  <si>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</si>
  <si>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</si>
  <si>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</si>
  <si>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</si>
  <si>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</si>
  <si>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</si>
  <si>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</si>
  <si>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</si>
  <si>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</si>
  <si>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</si>
  <si>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</si>
  <si>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</si>
  <si>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</si>
  <si>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</si>
  <si>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</si>
  <si>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</si>
  <si>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</si>
  <si>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</si>
  <si>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</si>
  <si>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</si>
  <si>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</si>
  <si>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</si>
  <si>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</si>
  <si>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</si>
  <si>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</si>
  <si>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</si>
  <si>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</si>
  <si>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</si>
  <si>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</si>
  <si>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</si>
  <si>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</si>
  <si>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</si>
  <si>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</si>
  <si>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</si>
  <si>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</si>
  <si>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</si>
  <si>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</si>
  <si>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</si>
  <si>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</si>
  <si>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</si>
  <si>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</si>
  <si>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</si>
  <si>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</si>
  <si>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</si>
  <si>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</si>
  <si>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</si>
  <si>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</si>
  <si>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</si>
  <si>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</si>
  <si>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</si>
  <si>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</si>
  <si>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</si>
  <si>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</si>
  <si>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</si>
  <si>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</si>
  <si>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</si>
  <si>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</si>
  <si>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</si>
  <si>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</si>
  <si>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</si>
  <si>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</si>
  <si>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</si>
  <si>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</si>
  <si>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</si>
  <si>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</si>
  <si>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</si>
  <si>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</si>
  <si>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</si>
  <si>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</si>
  <si>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</si>
  <si>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</si>
  <si>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</si>
  <si>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</si>
  <si>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</si>
  <si>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</si>
  <si>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</si>
  <si>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</si>
  <si>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</si>
  <si>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</si>
  <si>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</si>
  <si>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</si>
  <si>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</si>
  <si>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</si>
  <si>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</si>
  <si>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</si>
  <si>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</si>
  <si>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</si>
  <si>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</si>
  <si>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</si>
  <si>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</si>
  <si>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</si>
  <si>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</si>
  <si>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</si>
  <si>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</si>
  <si>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</si>
  <si>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</si>
  <si>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</si>
  <si>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</si>
  <si>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</si>
  <si>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</si>
  <si>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</si>
  <si>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</si>
  <si>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</si>
  <si>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</si>
  <si>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</si>
  <si>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</si>
  <si>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</si>
  <si>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</si>
  <si>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</si>
  <si>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</si>
  <si>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</si>
  <si>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</si>
  <si>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</si>
  <si>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</si>
  <si>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</si>
  <si>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</si>
  <si>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</si>
  <si>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</si>
  <si>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</si>
  <si>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</si>
  <si>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</si>
  <si>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</si>
  <si>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</si>
  <si>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</si>
  <si>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</si>
  <si>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</si>
  <si>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</si>
  <si>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</si>
  <si>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</si>
  <si>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</si>
  <si>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</si>
  <si>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</si>
  <si>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</si>
  <si>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</si>
  <si>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</si>
  <si>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</si>
  <si>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</si>
  <si>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</si>
  <si>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</si>
  <si>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</si>
  <si>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</si>
  <si>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</si>
  <si>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</si>
  <si>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</si>
  <si>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</si>
  <si>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</si>
  <si>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</si>
  <si>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</si>
  <si>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leden-březen 2015</t>
  </si>
  <si>
    <t>Městské muzeum a galerie Břeclav</t>
  </si>
  <si>
    <t>B III, sl.1</t>
  </si>
  <si>
    <t>D II, sl.1</t>
  </si>
  <si>
    <t>D III,sl.1</t>
  </si>
  <si>
    <t>Pasport vybraných rozvahových a výsledovkových položek - ze závěrky k 31.03.2015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</si>
  <si>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</si>
  <si>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</si>
  <si>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</si>
  <si>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</si>
  <si>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</si>
  <si>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</si>
  <si>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</si>
  <si>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</si>
  <si>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Rozpočet 2015</t>
  </si>
  <si>
    <t>Měsíc</t>
  </si>
  <si>
    <t>r. 2015</t>
  </si>
  <si>
    <t xml:space="preserve">Závěrka </t>
  </si>
  <si>
    <t>k 30.6.15</t>
  </si>
  <si>
    <t>k 30.9.15</t>
  </si>
  <si>
    <t>k 31.12.15</t>
  </si>
  <si>
    <t>B I, sl.3</t>
  </si>
  <si>
    <t>A IV+B II, sl.3</t>
  </si>
  <si>
    <t>B III, sl.3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</si>
  <si>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</si>
  <si>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</si>
  <si>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</si>
  <si>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</si>
  <si>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</si>
  <si>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</si>
  <si>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</si>
  <si>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</si>
  <si>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</si>
  <si>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</si>
  <si>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</si>
  <si>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</si>
  <si>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</si>
  <si>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</si>
  <si>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</si>
  <si>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"Měsíc - březen". Zelené buňky nevyplňovat, jsou zavzorcované, vypočte se samo.</t>
  </si>
  <si>
    <t>Vyplnit také počty pracovníků - fyzický i přepočtený stav.</t>
  </si>
  <si>
    <t>V Břeclavi dne:  20.4.2015</t>
  </si>
  <si>
    <t>Zpracoval: Cyprisová Alena</t>
  </si>
  <si>
    <t>4004 MŠ Břeclav, Hřbitovní</t>
  </si>
  <si>
    <t>V Břeclavi dne:  17.4.2015</t>
  </si>
  <si>
    <t>Zpracoval: Trněná</t>
  </si>
  <si>
    <t>4005 MŠ Břeclav, Na Valtické</t>
  </si>
  <si>
    <t xml:space="preserve">V Břeclavi dne:  </t>
  </si>
  <si>
    <t xml:space="preserve">Zpracoval: </t>
  </si>
  <si>
    <t xml:space="preserve">Příspěvková organizace:   </t>
  </si>
  <si>
    <t>4007 MŠ Břeclav, U Splavu</t>
  </si>
  <si>
    <t xml:space="preserve">V Břeclavi dne: 16.4.2015 </t>
  </si>
  <si>
    <t>Zpracoval: Césarová</t>
  </si>
  <si>
    <t>4010 MŠ Břeclav, Okružní</t>
  </si>
  <si>
    <t>V Břeclavi dne:  16.4.2015</t>
  </si>
  <si>
    <t>Zpracoval: Hladká Markéta</t>
  </si>
  <si>
    <t>Poznámka účetní:</t>
  </si>
  <si>
    <t>V řádku 14 Pohledávky a řádku 20 Krátkodobé závazky je zahrnutý předpis schváleného rozpočtu MŠMT a dotace na provoz, které MŠ Okružní ještě obdrží do konce roku. Proto jsou hodnoty v těchto řádcích vyšší oproti předchozím rokům.</t>
  </si>
  <si>
    <t>4011 MŠ Břeclav, Osvobození</t>
  </si>
  <si>
    <t>V Břeclavi dne:  16.05.2015</t>
  </si>
  <si>
    <t xml:space="preserve">POZNÁMKA: PŘEPOČTENÝ STAV PRACOVNÍKŮ - SKUTEČNÝ 8,394     PŘIZNANÝ Z KRAJE 8,52       CELKOVÝ   8,835   </t>
  </si>
  <si>
    <t>(INFO P. Přikrylová)</t>
  </si>
  <si>
    <t>4204 ZŠ Břeclav, Komenského</t>
  </si>
  <si>
    <t>Zpracoval:  Hlávková Renata</t>
  </si>
  <si>
    <t>4205 ZŠ a MŠ Břeclav, Kpt. Nálepky</t>
  </si>
  <si>
    <t>r.2009</t>
  </si>
  <si>
    <t>Zpracoval: Alžběta Komárková</t>
  </si>
  <si>
    <t xml:space="preserve">4206 ZŠ a MŠ Břeclav, Kupkova </t>
  </si>
  <si>
    <t>Zpracoval: Cupalová</t>
  </si>
  <si>
    <t>4207 ZŠ Břeclav,  Na Valtické 31 A</t>
  </si>
  <si>
    <t>r. 2009</t>
  </si>
  <si>
    <t>V Břeclavi dne:  16. 4. 2015</t>
  </si>
  <si>
    <t>Zpracoval:  I. Frýbertová</t>
  </si>
  <si>
    <t xml:space="preserve">  </t>
  </si>
  <si>
    <t>4209 - ZŠ Břeclav, Slovácká 40</t>
  </si>
  <si>
    <t>Zpracoval: Menšíková Jana</t>
  </si>
  <si>
    <t>4211 ZŠ J. Noháče, Břeclav</t>
  </si>
  <si>
    <t>4306 ZUŠ Břeclav</t>
  </si>
  <si>
    <t xml:space="preserve">V Břeclavi dne: 17.4.2015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</si>
</sst>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0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"/>
      <family val="2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1"/>
      <color indexed="12"/>
      <name val="Arial CE"/>
      <family val="2"/>
    </font>
    <font>
      <i/>
      <sz val="11"/>
      <color indexed="12"/>
      <name val="Arial"/>
      <family val="2"/>
    </font>
    <font>
      <sz val="12"/>
      <color indexed="36"/>
      <name val="Arial CE"/>
      <family val="2"/>
    </font>
    <font>
      <sz val="12"/>
      <color indexed="20"/>
      <name val="Arial CE"/>
      <family val="2"/>
    </font>
    <font>
      <sz val="12"/>
      <color indexed="30"/>
      <name val="Arial CE"/>
      <family val="2"/>
    </font>
    <font>
      <i/>
      <sz val="11"/>
      <color indexed="30"/>
      <name val="Arial CE"/>
      <family val="2"/>
    </font>
    <font>
      <i/>
      <sz val="11"/>
      <color indexed="3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1"/>
      <name val="Arial CE"/>
      <family val="2"/>
    </font>
    <font>
      <sz val="11"/>
      <color indexed="30"/>
      <name val="Arial CE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22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sz val="8"/>
      <color indexed="30"/>
      <name val="Arial CE"/>
      <family val="2"/>
    </font>
    <font>
      <i/>
      <sz val="7"/>
      <name val="Arial CE"/>
      <family val="2"/>
    </font>
    <font>
      <i/>
      <sz val="8"/>
      <color indexed="30"/>
      <name val="Arial CE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7030A0"/>
      <name val="Arial CE"/>
      <family val="2"/>
    </font>
    <font>
      <sz val="12"/>
      <color rgb="FF0070C0"/>
      <name val="Arial CE"/>
      <family val="2"/>
    </font>
    <font>
      <i/>
      <sz val="11"/>
      <color rgb="FF0070C0"/>
      <name val="Arial CE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3" borderId="6" applyNumberFormat="0" applyFont="0" applyAlignment="0" applyProtection="0"/>
    <xf numFmtId="9" fontId="81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8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right"/>
    </xf>
    <xf numFmtId="0" fontId="9" fillId="0" borderId="35" xfId="47" applyFont="1" applyFill="1" applyBorder="1" applyAlignment="1">
      <alignment horizontal="left"/>
      <protection/>
    </xf>
    <xf numFmtId="0" fontId="9" fillId="0" borderId="35" xfId="47" applyFont="1" applyFill="1" applyBorder="1" applyAlignment="1">
      <alignment horizontal="right"/>
      <protection/>
    </xf>
    <xf numFmtId="0" fontId="9" fillId="0" borderId="37" xfId="47" applyFont="1" applyFill="1" applyBorder="1" applyAlignment="1">
      <alignment horizontal="right"/>
      <protection/>
    </xf>
    <xf numFmtId="0" fontId="9" fillId="0" borderId="36" xfId="47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" fontId="14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0" borderId="35" xfId="0" applyNumberFormat="1" applyFont="1" applyFill="1" applyBorder="1" applyAlignment="1" applyProtection="1">
      <alignment horizontal="right"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0" fontId="6" fillId="0" borderId="39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5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98" fillId="0" borderId="0" xfId="0" applyNumberFormat="1" applyFont="1" applyFill="1" applyBorder="1" applyAlignment="1">
      <alignment/>
    </xf>
    <xf numFmtId="4" fontId="9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0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8" fillId="0" borderId="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7" fillId="0" borderId="0" xfId="49" applyFont="1" applyAlignment="1">
      <alignment horizontal="center"/>
      <protection/>
    </xf>
    <xf numFmtId="0" fontId="0" fillId="0" borderId="0" xfId="49" applyFont="1">
      <alignment/>
      <protection/>
    </xf>
    <xf numFmtId="0" fontId="7" fillId="34" borderId="35" xfId="49" applyFont="1" applyFill="1" applyBorder="1" applyAlignment="1">
      <alignment horizontal="center"/>
      <protection/>
    </xf>
    <xf numFmtId="1" fontId="0" fillId="0" borderId="35" xfId="49" applyNumberFormat="1" applyFont="1" applyBorder="1">
      <alignment/>
      <protection/>
    </xf>
    <xf numFmtId="0" fontId="0" fillId="0" borderId="35" xfId="49" applyFont="1" applyBorder="1">
      <alignment/>
      <protection/>
    </xf>
    <xf numFmtId="4" fontId="7" fillId="0" borderId="35" xfId="49" applyNumberFormat="1" applyFont="1" applyBorder="1">
      <alignment/>
      <protection/>
    </xf>
    <xf numFmtId="0" fontId="7" fillId="0" borderId="35" xfId="49" applyFont="1" applyBorder="1">
      <alignment/>
      <protection/>
    </xf>
    <xf numFmtId="0" fontId="7" fillId="0" borderId="35" xfId="49" applyFont="1" applyBorder="1" applyAlignment="1">
      <alignment horizontal="left"/>
      <protection/>
    </xf>
    <xf numFmtId="4" fontId="0" fillId="0" borderId="35" xfId="49" applyNumberFormat="1" applyFont="1" applyBorder="1">
      <alignment/>
      <protection/>
    </xf>
    <xf numFmtId="14" fontId="0" fillId="0" borderId="35" xfId="49" applyNumberFormat="1" applyFont="1" applyBorder="1">
      <alignment/>
      <protection/>
    </xf>
    <xf numFmtId="0" fontId="0" fillId="0" borderId="35" xfId="49" applyFont="1" applyBorder="1" applyAlignment="1">
      <alignment horizontal="left"/>
      <protection/>
    </xf>
    <xf numFmtId="14" fontId="0" fillId="0" borderId="35" xfId="49" applyNumberFormat="1" applyFont="1" applyBorder="1" applyAlignment="1">
      <alignment horizontal="right"/>
      <protection/>
    </xf>
    <xf numFmtId="0" fontId="7" fillId="0" borderId="0" xfId="49" applyFont="1">
      <alignment/>
      <protection/>
    </xf>
    <xf numFmtId="4" fontId="0" fillId="0" borderId="35" xfId="49" applyNumberFormat="1" applyFont="1" applyBorder="1" applyAlignment="1">
      <alignment horizontal="right"/>
      <protection/>
    </xf>
    <xf numFmtId="4" fontId="7" fillId="0" borderId="35" xfId="49" applyNumberFormat="1" applyFont="1" applyBorder="1" applyAlignment="1">
      <alignment horizontal="right"/>
      <protection/>
    </xf>
    <xf numFmtId="0" fontId="0" fillId="0" borderId="35" xfId="49" applyFont="1" applyBorder="1" applyAlignment="1">
      <alignment horizontal="center"/>
      <protection/>
    </xf>
    <xf numFmtId="14" fontId="7" fillId="0" borderId="35" xfId="49" applyNumberFormat="1" applyFont="1" applyBorder="1">
      <alignment/>
      <protection/>
    </xf>
    <xf numFmtId="0" fontId="7" fillId="0" borderId="35" xfId="49" applyFont="1" applyBorder="1" applyAlignment="1">
      <alignment horizontal="center"/>
      <protection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4" fontId="101" fillId="0" borderId="0" xfId="0" applyNumberFormat="1" applyFont="1" applyAlignment="1">
      <alignment horizontal="right"/>
    </xf>
    <xf numFmtId="4" fontId="101" fillId="0" borderId="0" xfId="0" applyNumberFormat="1" applyFont="1" applyAlignment="1">
      <alignment/>
    </xf>
    <xf numFmtId="0" fontId="102" fillId="34" borderId="35" xfId="0" applyFont="1" applyFill="1" applyBorder="1" applyAlignment="1">
      <alignment horizontal="center"/>
    </xf>
    <xf numFmtId="4" fontId="102" fillId="34" borderId="35" xfId="0" applyNumberFormat="1" applyFont="1" applyFill="1" applyBorder="1" applyAlignment="1">
      <alignment/>
    </xf>
    <xf numFmtId="4" fontId="102" fillId="34" borderId="35" xfId="0" applyNumberFormat="1" applyFont="1" applyFill="1" applyBorder="1" applyAlignment="1">
      <alignment horizontal="center"/>
    </xf>
    <xf numFmtId="0" fontId="102" fillId="0" borderId="0" xfId="0" applyFont="1" applyAlignment="1">
      <alignment/>
    </xf>
    <xf numFmtId="0" fontId="101" fillId="0" borderId="35" xfId="0" applyFont="1" applyBorder="1" applyAlignment="1">
      <alignment horizontal="center"/>
    </xf>
    <xf numFmtId="14" fontId="101" fillId="0" borderId="35" xfId="0" applyNumberFormat="1" applyFont="1" applyBorder="1" applyAlignment="1">
      <alignment horizontal="center"/>
    </xf>
    <xf numFmtId="4" fontId="101" fillId="0" borderId="35" xfId="0" applyNumberFormat="1" applyFont="1" applyBorder="1" applyAlignment="1">
      <alignment horizontal="right"/>
    </xf>
    <xf numFmtId="4" fontId="102" fillId="0" borderId="35" xfId="0" applyNumberFormat="1" applyFont="1" applyBorder="1" applyAlignment="1">
      <alignment/>
    </xf>
    <xf numFmtId="0" fontId="101" fillId="0" borderId="35" xfId="0" applyFont="1" applyBorder="1" applyAlignment="1">
      <alignment/>
    </xf>
    <xf numFmtId="0" fontId="101" fillId="0" borderId="35" xfId="0" applyFont="1" applyBorder="1" applyAlignment="1">
      <alignment horizontal="left"/>
    </xf>
    <xf numFmtId="4" fontId="101" fillId="0" borderId="35" xfId="0" applyNumberFormat="1" applyFont="1" applyBorder="1" applyAlignment="1">
      <alignment/>
    </xf>
    <xf numFmtId="4" fontId="101" fillId="0" borderId="35" xfId="0" applyNumberFormat="1" applyFont="1" applyBorder="1" applyAlignment="1">
      <alignment horizontal="left"/>
    </xf>
    <xf numFmtId="0" fontId="102" fillId="0" borderId="35" xfId="0" applyFont="1" applyBorder="1" applyAlignment="1">
      <alignment/>
    </xf>
    <xf numFmtId="0" fontId="102" fillId="0" borderId="35" xfId="0" applyFont="1" applyBorder="1" applyAlignment="1">
      <alignment horizontal="left"/>
    </xf>
    <xf numFmtId="164" fontId="102" fillId="0" borderId="35" xfId="0" applyNumberFormat="1" applyFont="1" applyBorder="1" applyAlignment="1">
      <alignment horizontal="left"/>
    </xf>
    <xf numFmtId="0" fontId="101" fillId="34" borderId="35" xfId="0" applyFont="1" applyFill="1" applyBorder="1" applyAlignment="1">
      <alignment horizontal="center"/>
    </xf>
    <xf numFmtId="4" fontId="102" fillId="34" borderId="35" xfId="0" applyNumberFormat="1" applyFont="1" applyFill="1" applyBorder="1" applyAlignment="1">
      <alignment/>
    </xf>
    <xf numFmtId="0" fontId="101" fillId="34" borderId="35" xfId="0" applyFont="1" applyFill="1" applyBorder="1" applyAlignment="1">
      <alignment/>
    </xf>
    <xf numFmtId="0" fontId="101" fillId="0" borderId="0" xfId="0" applyFont="1" applyAlignment="1">
      <alignment horizontal="left"/>
    </xf>
    <xf numFmtId="4" fontId="0" fillId="0" borderId="0" xfId="0" applyNumberForma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4" fontId="6" fillId="0" borderId="47" xfId="47" applyNumberFormat="1" applyFont="1" applyFill="1" applyBorder="1" applyAlignment="1">
      <alignment horizontal="center"/>
      <protection/>
    </xf>
    <xf numFmtId="0" fontId="6" fillId="0" borderId="44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4" fontId="6" fillId="0" borderId="44" xfId="47" applyNumberFormat="1" applyFont="1" applyFill="1" applyBorder="1" applyAlignment="1">
      <alignment horizontal="center"/>
      <protection/>
    </xf>
    <xf numFmtId="49" fontId="6" fillId="0" borderId="44" xfId="47" applyNumberFormat="1" applyFont="1" applyFill="1" applyBorder="1" applyAlignment="1">
      <alignment horizontal="center"/>
      <protection/>
    </xf>
    <xf numFmtId="4" fontId="9" fillId="0" borderId="34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7" xfId="47" applyNumberFormat="1" applyFont="1" applyFill="1" applyBorder="1" applyAlignment="1">
      <alignment horizontal="center"/>
      <protection/>
    </xf>
    <xf numFmtId="164" fontId="6" fillId="0" borderId="44" xfId="47" applyNumberFormat="1" applyFont="1" applyFill="1" applyBorder="1" applyAlignment="1">
      <alignment horizontal="center"/>
      <protection/>
    </xf>
    <xf numFmtId="164" fontId="9" fillId="0" borderId="34" xfId="0" applyNumberFormat="1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47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36" xfId="0" applyNumberFormat="1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7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7" fillId="0" borderId="0" xfId="49" applyFont="1" applyAlignment="1">
      <alignment horizontal="center"/>
      <protection/>
    </xf>
    <xf numFmtId="0" fontId="7" fillId="0" borderId="52" xfId="49" applyFont="1" applyBorder="1" applyAlignment="1">
      <alignment horizontal="right"/>
      <protection/>
    </xf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center"/>
    </xf>
    <xf numFmtId="0" fontId="101" fillId="0" borderId="0" xfId="0" applyFont="1" applyAlignment="1">
      <alignment/>
    </xf>
    <xf numFmtId="0" fontId="40" fillId="0" borderId="0" xfId="0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3" fontId="41" fillId="0" borderId="54" xfId="0" applyNumberFormat="1" applyFont="1" applyFill="1" applyBorder="1" applyAlignment="1" applyProtection="1">
      <alignment horizontal="center"/>
      <protection hidden="1"/>
    </xf>
    <xf numFmtId="3" fontId="41" fillId="0" borderId="55" xfId="0" applyNumberFormat="1" applyFont="1" applyFill="1" applyBorder="1" applyAlignment="1" applyProtection="1">
      <alignment horizontal="center"/>
      <protection hidden="1"/>
    </xf>
    <xf numFmtId="3" fontId="41" fillId="0" borderId="56" xfId="0" applyNumberFormat="1" applyFont="1" applyFill="1" applyBorder="1" applyAlignment="1" applyProtection="1">
      <alignment horizontal="center"/>
      <protection hidden="1"/>
    </xf>
    <xf numFmtId="3" fontId="41" fillId="0" borderId="54" xfId="0" applyNumberFormat="1" applyFont="1" applyFill="1" applyBorder="1" applyAlignment="1" applyProtection="1">
      <alignment horizontal="center"/>
      <protection hidden="1"/>
    </xf>
    <xf numFmtId="3" fontId="41" fillId="0" borderId="55" xfId="0" applyNumberFormat="1" applyFont="1" applyFill="1" applyBorder="1" applyAlignment="1" applyProtection="1">
      <alignment horizontal="center"/>
      <protection hidden="1"/>
    </xf>
    <xf numFmtId="3" fontId="41" fillId="0" borderId="57" xfId="0" applyNumberFormat="1" applyFont="1" applyFill="1" applyBorder="1" applyAlignment="1" applyProtection="1">
      <alignment horizontal="center"/>
      <protection hidden="1"/>
    </xf>
    <xf numFmtId="3" fontId="42" fillId="0" borderId="27" xfId="0" applyNumberFormat="1" applyFont="1" applyFill="1" applyBorder="1" applyAlignment="1" applyProtection="1">
      <alignment/>
      <protection hidden="1"/>
    </xf>
    <xf numFmtId="3" fontId="42" fillId="0" borderId="54" xfId="0" applyNumberFormat="1" applyFont="1" applyFill="1" applyBorder="1" applyAlignment="1" applyProtection="1">
      <alignment/>
      <protection locked="0"/>
    </xf>
    <xf numFmtId="3" fontId="42" fillId="0" borderId="27" xfId="0" applyNumberFormat="1" applyFont="1" applyFill="1" applyBorder="1" applyAlignment="1" applyProtection="1">
      <alignment/>
      <protection locked="0"/>
    </xf>
    <xf numFmtId="3" fontId="42" fillId="0" borderId="58" xfId="0" applyNumberFormat="1" applyFont="1" applyFill="1" applyBorder="1" applyAlignment="1" applyProtection="1">
      <alignment/>
      <protection hidden="1"/>
    </xf>
    <xf numFmtId="3" fontId="42" fillId="0" borderId="55" xfId="0" applyNumberFormat="1" applyFont="1" applyFill="1" applyBorder="1" applyAlignment="1" applyProtection="1">
      <alignment/>
      <protection locked="0"/>
    </xf>
    <xf numFmtId="3" fontId="42" fillId="0" borderId="58" xfId="0" applyNumberFormat="1" applyFont="1" applyFill="1" applyBorder="1" applyAlignment="1" applyProtection="1">
      <alignment/>
      <protection locked="0"/>
    </xf>
    <xf numFmtId="3" fontId="42" fillId="0" borderId="59" xfId="0" applyNumberFormat="1" applyFont="1" applyFill="1" applyBorder="1" applyAlignment="1" applyProtection="1">
      <alignment/>
      <protection hidden="1"/>
    </xf>
    <xf numFmtId="3" fontId="42" fillId="0" borderId="57" xfId="0" applyNumberFormat="1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 horizontal="right"/>
      <protection hidden="1"/>
    </xf>
    <xf numFmtId="0" fontId="40" fillId="0" borderId="60" xfId="0" applyFont="1" applyFill="1" applyBorder="1" applyAlignment="1" applyProtection="1">
      <alignment/>
      <protection hidden="1"/>
    </xf>
    <xf numFmtId="0" fontId="40" fillId="0" borderId="61" xfId="0" applyFont="1" applyFill="1" applyBorder="1" applyAlignment="1" applyProtection="1">
      <alignment/>
      <protection hidden="1"/>
    </xf>
    <xf numFmtId="0" fontId="9" fillId="0" borderId="62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 horizontal="center"/>
      <protection hidden="1"/>
    </xf>
    <xf numFmtId="3" fontId="0" fillId="0" borderId="56" xfId="0" applyNumberFormat="1" applyFont="1" applyFill="1" applyBorder="1" applyAlignment="1" applyProtection="1">
      <alignment horizontal="center"/>
      <protection hidden="1"/>
    </xf>
    <xf numFmtId="0" fontId="41" fillId="0" borderId="55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1" fillId="0" borderId="63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center"/>
    </xf>
    <xf numFmtId="3" fontId="42" fillId="0" borderId="48" xfId="0" applyNumberFormat="1" applyFont="1" applyFill="1" applyBorder="1" applyAlignment="1">
      <alignment/>
    </xf>
    <xf numFmtId="3" fontId="42" fillId="0" borderId="65" xfId="0" applyNumberFormat="1" applyFont="1" applyFill="1" applyBorder="1" applyAlignment="1">
      <alignment/>
    </xf>
    <xf numFmtId="3" fontId="42" fillId="0" borderId="58" xfId="0" applyNumberFormat="1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3" fontId="42" fillId="0" borderId="63" xfId="0" applyNumberFormat="1" applyFont="1" applyFill="1" applyBorder="1" applyAlignment="1">
      <alignment/>
    </xf>
    <xf numFmtId="3" fontId="42" fillId="0" borderId="64" xfId="0" applyNumberFormat="1" applyFont="1" applyFill="1" applyBorder="1" applyAlignment="1">
      <alignment/>
    </xf>
    <xf numFmtId="3" fontId="42" fillId="0" borderId="66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53" xfId="0" applyNumberFormat="1" applyFont="1" applyFill="1" applyBorder="1" applyAlignment="1">
      <alignment/>
    </xf>
    <xf numFmtId="3" fontId="42" fillId="0" borderId="52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0" fontId="15" fillId="0" borderId="0" xfId="0" applyFont="1" applyFill="1" applyAlignment="1" applyProtection="1">
      <alignment horizontal="left"/>
      <protection hidden="1"/>
    </xf>
    <xf numFmtId="0" fontId="4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7" xfId="0" applyFont="1" applyFill="1" applyBorder="1" applyAlignment="1" applyProtection="1">
      <alignment/>
      <protection hidden="1"/>
    </xf>
    <xf numFmtId="0" fontId="40" fillId="0" borderId="6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8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/>
      <protection hidden="1"/>
    </xf>
    <xf numFmtId="0" fontId="41" fillId="0" borderId="65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45" fillId="0" borderId="70" xfId="0" applyFont="1" applyFill="1" applyBorder="1" applyAlignment="1" applyProtection="1">
      <alignment horizontal="center"/>
      <protection hidden="1"/>
    </xf>
    <xf numFmtId="0" fontId="46" fillId="0" borderId="71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41" fillId="0" borderId="64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45" fillId="0" borderId="73" xfId="0" applyFont="1" applyFill="1" applyBorder="1" applyAlignment="1" applyProtection="1">
      <alignment horizontal="center"/>
      <protection hidden="1"/>
    </xf>
    <xf numFmtId="0" fontId="46" fillId="0" borderId="28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/>
      <protection hidden="1"/>
    </xf>
    <xf numFmtId="165" fontId="0" fillId="0" borderId="65" xfId="0" applyNumberFormat="1" applyFont="1" applyFill="1" applyBorder="1" applyAlignment="1" applyProtection="1">
      <alignment horizontal="center"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locked="0"/>
    </xf>
    <xf numFmtId="165" fontId="0" fillId="0" borderId="28" xfId="0" applyNumberFormat="1" applyFont="1" applyFill="1" applyBorder="1" applyAlignment="1" applyProtection="1">
      <alignment/>
      <protection locked="0"/>
    </xf>
    <xf numFmtId="165" fontId="0" fillId="0" borderId="65" xfId="0" applyNumberFormat="1" applyFont="1" applyFill="1" applyBorder="1" applyAlignment="1" applyProtection="1">
      <alignment/>
      <protection locked="0"/>
    </xf>
    <xf numFmtId="165" fontId="41" fillId="0" borderId="74" xfId="0" applyNumberFormat="1" applyFont="1" applyFill="1" applyBorder="1" applyAlignment="1" applyProtection="1">
      <alignment horizontal="right"/>
      <protection locked="0"/>
    </xf>
    <xf numFmtId="165" fontId="0" fillId="0" borderId="75" xfId="0" applyNumberFormat="1" applyFont="1" applyFill="1" applyBorder="1" applyAlignment="1" applyProtection="1">
      <alignment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0" fillId="0" borderId="38" xfId="0" applyNumberFormat="1" applyFont="1" applyFill="1" applyBorder="1" applyAlignment="1" applyProtection="1">
      <alignment/>
      <protection locked="0"/>
    </xf>
    <xf numFmtId="165" fontId="41" fillId="0" borderId="53" xfId="0" applyNumberFormat="1" applyFont="1" applyFill="1" applyBorder="1" applyAlignment="1" applyProtection="1">
      <alignment horizontal="center"/>
      <protection hidden="1"/>
    </xf>
    <xf numFmtId="3" fontId="41" fillId="0" borderId="77" xfId="0" applyNumberFormat="1" applyFont="1" applyFill="1" applyBorder="1" applyAlignment="1" applyProtection="1">
      <alignment horizontal="center"/>
      <protection hidden="1"/>
    </xf>
    <xf numFmtId="0" fontId="46" fillId="0" borderId="78" xfId="0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hidden="1"/>
    </xf>
    <xf numFmtId="165" fontId="0" fillId="0" borderId="56" xfId="0" applyNumberFormat="1" applyFont="1" applyFill="1" applyBorder="1" applyAlignment="1" applyProtection="1">
      <alignment/>
      <protection hidden="1"/>
    </xf>
    <xf numFmtId="165" fontId="0" fillId="0" borderId="56" xfId="0" applyNumberFormat="1" applyFont="1" applyFill="1" applyBorder="1" applyAlignment="1" applyProtection="1">
      <alignment horizontal="center"/>
      <protection hidden="1"/>
    </xf>
    <xf numFmtId="165" fontId="0" fillId="0" borderId="56" xfId="0" applyNumberFormat="1" applyFont="1" applyFill="1" applyBorder="1" applyAlignment="1" applyProtection="1">
      <alignment/>
      <protection locked="0"/>
    </xf>
    <xf numFmtId="165" fontId="0" fillId="0" borderId="78" xfId="0" applyNumberFormat="1" applyFont="1" applyFill="1" applyBorder="1" applyAlignment="1" applyProtection="1">
      <alignment/>
      <protection locked="0"/>
    </xf>
    <xf numFmtId="165" fontId="41" fillId="0" borderId="79" xfId="0" applyNumberFormat="1" applyFont="1" applyFill="1" applyBorder="1" applyAlignment="1" applyProtection="1">
      <alignment horizontal="right"/>
      <protection locked="0"/>
    </xf>
    <xf numFmtId="165" fontId="0" fillId="0" borderId="80" xfId="0" applyNumberFormat="1" applyFont="1" applyFill="1" applyBorder="1" applyAlignment="1" applyProtection="1">
      <alignment/>
      <protection locked="0"/>
    </xf>
    <xf numFmtId="165" fontId="0" fillId="0" borderId="72" xfId="0" applyNumberFormat="1" applyFont="1" applyFill="1" applyBorder="1" applyAlignment="1" applyProtection="1">
      <alignment/>
      <protection locked="0"/>
    </xf>
    <xf numFmtId="165" fontId="0" fillId="0" borderId="81" xfId="0" applyNumberFormat="1" applyFont="1" applyFill="1" applyBorder="1" applyAlignment="1" applyProtection="1">
      <alignment/>
      <protection locked="0"/>
    </xf>
    <xf numFmtId="165" fontId="41" fillId="0" borderId="56" xfId="0" applyNumberFormat="1" applyFont="1" applyFill="1" applyBorder="1" applyAlignment="1" applyProtection="1">
      <alignment/>
      <protection hidden="1"/>
    </xf>
    <xf numFmtId="3" fontId="41" fillId="0" borderId="79" xfId="0" applyNumberFormat="1" applyFont="1" applyFill="1" applyBorder="1" applyAlignment="1" applyProtection="1">
      <alignment horizontal="center"/>
      <protection hidden="1"/>
    </xf>
    <xf numFmtId="0" fontId="46" fillId="0" borderId="27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41" fillId="0" borderId="7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41" fillId="0" borderId="84" xfId="0" applyNumberFormat="1" applyFont="1" applyFill="1" applyBorder="1" applyAlignment="1" applyProtection="1">
      <alignment horizontal="center"/>
      <protection hidden="1"/>
    </xf>
    <xf numFmtId="0" fontId="46" fillId="0" borderId="58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locked="0"/>
    </xf>
    <xf numFmtId="3" fontId="41" fillId="0" borderId="84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center"/>
      <protection hidden="1"/>
    </xf>
    <xf numFmtId="3" fontId="0" fillId="0" borderId="57" xfId="0" applyNumberFormat="1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41" fillId="0" borderId="86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3" fontId="41" fillId="0" borderId="53" xfId="0" applyNumberFormat="1" applyFont="1" applyFill="1" applyBorder="1" applyAlignment="1" applyProtection="1">
      <alignment horizontal="center"/>
      <protection hidden="1"/>
    </xf>
    <xf numFmtId="0" fontId="46" fillId="0" borderId="67" xfId="0" applyFont="1" applyFill="1" applyBorder="1" applyAlignment="1" applyProtection="1">
      <alignment/>
      <protection hidden="1"/>
    </xf>
    <xf numFmtId="0" fontId="41" fillId="0" borderId="87" xfId="0" applyFont="1" applyFill="1" applyBorder="1" applyAlignment="1" applyProtection="1">
      <alignment horizontal="center"/>
      <protection hidden="1"/>
    </xf>
    <xf numFmtId="3" fontId="41" fillId="0" borderId="87" xfId="0" applyNumberFormat="1" applyFont="1" applyFill="1" applyBorder="1" applyAlignment="1" applyProtection="1">
      <alignment/>
      <protection hidden="1"/>
    </xf>
    <xf numFmtId="3" fontId="41" fillId="0" borderId="87" xfId="0" applyNumberFormat="1" applyFont="1" applyFill="1" applyBorder="1" applyAlignment="1" applyProtection="1">
      <alignment horizontal="center"/>
      <protection hidden="1"/>
    </xf>
    <xf numFmtId="0" fontId="41" fillId="0" borderId="87" xfId="0" applyFont="1" applyFill="1" applyBorder="1" applyAlignment="1" applyProtection="1">
      <alignment/>
      <protection hidden="1"/>
    </xf>
    <xf numFmtId="0" fontId="41" fillId="0" borderId="67" xfId="0" applyFont="1" applyFill="1" applyBorder="1" applyAlignment="1" applyProtection="1">
      <alignment/>
      <protection hidden="1"/>
    </xf>
    <xf numFmtId="3" fontId="41" fillId="0" borderId="61" xfId="0" applyNumberFormat="1" applyFont="1" applyFill="1" applyBorder="1" applyAlignment="1" applyProtection="1">
      <alignment horizontal="center"/>
      <protection hidden="1"/>
    </xf>
    <xf numFmtId="3" fontId="41" fillId="0" borderId="60" xfId="0" applyNumberFormat="1" applyFont="1" applyFill="1" applyBorder="1" applyAlignment="1" applyProtection="1">
      <alignment/>
      <protection locked="0"/>
    </xf>
    <xf numFmtId="3" fontId="41" fillId="0" borderId="88" xfId="0" applyNumberFormat="1" applyFont="1" applyFill="1" applyBorder="1" applyAlignment="1" applyProtection="1">
      <alignment/>
      <protection locked="0"/>
    </xf>
    <xf numFmtId="3" fontId="41" fillId="0" borderId="89" xfId="0" applyNumberFormat="1" applyFont="1" applyFill="1" applyBorder="1" applyAlignment="1" applyProtection="1">
      <alignment/>
      <protection locked="0"/>
    </xf>
    <xf numFmtId="0" fontId="41" fillId="0" borderId="88" xfId="0" applyFont="1" applyFill="1" applyBorder="1" applyAlignment="1" applyProtection="1">
      <alignment/>
      <protection locked="0"/>
    </xf>
    <xf numFmtId="0" fontId="41" fillId="0" borderId="60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 horizontal="center"/>
      <protection hidden="1"/>
    </xf>
    <xf numFmtId="3" fontId="0" fillId="0" borderId="56" xfId="0" applyNumberFormat="1" applyFont="1" applyFill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3" fontId="41" fillId="0" borderId="79" xfId="0" applyNumberFormat="1" applyFont="1" applyFill="1" applyBorder="1" applyAlignment="1" applyProtection="1">
      <alignment horizontal="center"/>
      <protection locked="0"/>
    </xf>
    <xf numFmtId="3" fontId="41" fillId="0" borderId="57" xfId="0" applyNumberFormat="1" applyFont="1" applyFill="1" applyBorder="1" applyAlignment="1" applyProtection="1">
      <alignment horizontal="center"/>
      <protection hidden="1"/>
    </xf>
    <xf numFmtId="3" fontId="41" fillId="0" borderId="86" xfId="0" applyNumberFormat="1" applyFont="1" applyFill="1" applyBorder="1" applyAlignment="1" applyProtection="1">
      <alignment horizontal="center"/>
      <protection hidden="1"/>
    </xf>
    <xf numFmtId="0" fontId="46" fillId="0" borderId="54" xfId="0" applyFont="1" applyFill="1" applyBorder="1" applyAlignment="1" applyProtection="1">
      <alignment/>
      <protection hidden="1"/>
    </xf>
    <xf numFmtId="0" fontId="0" fillId="0" borderId="90" xfId="0" applyFont="1" applyFill="1" applyBorder="1" applyAlignment="1" applyProtection="1">
      <alignment/>
      <protection locked="0"/>
    </xf>
    <xf numFmtId="0" fontId="0" fillId="0" borderId="69" xfId="0" applyFont="1" applyFill="1" applyBorder="1" applyAlignment="1" applyProtection="1">
      <alignment/>
      <protection locked="0"/>
    </xf>
    <xf numFmtId="3" fontId="42" fillId="0" borderId="74" xfId="0" applyNumberFormat="1" applyFont="1" applyFill="1" applyBorder="1" applyAlignment="1" applyProtection="1">
      <alignment/>
      <protection locked="0"/>
    </xf>
    <xf numFmtId="1" fontId="0" fillId="0" borderId="62" xfId="0" applyNumberFormat="1" applyFont="1" applyFill="1" applyBorder="1" applyAlignment="1" applyProtection="1">
      <alignment/>
      <protection locked="0"/>
    </xf>
    <xf numFmtId="1" fontId="0" fillId="0" borderId="82" xfId="0" applyNumberFormat="1" applyFont="1" applyFill="1" applyBorder="1" applyAlignment="1" applyProtection="1">
      <alignment/>
      <protection locked="0"/>
    </xf>
    <xf numFmtId="0" fontId="0" fillId="0" borderId="82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3" fontId="42" fillId="0" borderId="69" xfId="0" applyNumberFormat="1" applyFont="1" applyFill="1" applyBorder="1" applyAlignment="1" applyProtection="1">
      <alignment horizontal="right" indent="1"/>
      <protection hidden="1"/>
    </xf>
    <xf numFmtId="166" fontId="42" fillId="0" borderId="90" xfId="51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42" fillId="0" borderId="84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3" fontId="42" fillId="0" borderId="58" xfId="0" applyNumberFormat="1" applyFont="1" applyFill="1" applyBorder="1" applyAlignment="1" applyProtection="1">
      <alignment horizontal="right" indent="1"/>
      <protection hidden="1"/>
    </xf>
    <xf numFmtId="166" fontId="42" fillId="0" borderId="55" xfId="5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71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3" fontId="42" fillId="0" borderId="79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3" fontId="42" fillId="0" borderId="71" xfId="0" applyNumberFormat="1" applyFont="1" applyFill="1" applyBorder="1" applyAlignment="1" applyProtection="1">
      <alignment horizontal="right" indent="1"/>
      <protection hidden="1"/>
    </xf>
    <xf numFmtId="166" fontId="42" fillId="0" borderId="56" xfId="51" applyNumberFormat="1" applyFont="1" applyFill="1" applyBorder="1" applyAlignment="1" applyProtection="1">
      <alignment horizontal="center"/>
      <protection hidden="1"/>
    </xf>
    <xf numFmtId="3" fontId="42" fillId="0" borderId="52" xfId="0" applyNumberFormat="1" applyFont="1" applyFill="1" applyBorder="1" applyAlignment="1" applyProtection="1">
      <alignment/>
      <protection locked="0"/>
    </xf>
    <xf numFmtId="1" fontId="0" fillId="0" borderId="75" xfId="0" applyNumberFormat="1" applyFont="1" applyFill="1" applyBorder="1" applyAlignment="1" applyProtection="1">
      <alignment/>
      <protection locked="0"/>
    </xf>
    <xf numFmtId="0" fontId="0" fillId="0" borderId="91" xfId="0" applyFont="1" applyFill="1" applyBorder="1" applyAlignment="1" applyProtection="1">
      <alignment/>
      <protection locked="0"/>
    </xf>
    <xf numFmtId="3" fontId="42" fillId="0" borderId="26" xfId="0" applyNumberFormat="1" applyFont="1" applyFill="1" applyBorder="1" applyAlignment="1" applyProtection="1">
      <alignment horizontal="right" indent="1"/>
      <protection hidden="1"/>
    </xf>
    <xf numFmtId="166" fontId="42" fillId="0" borderId="54" xfId="51" applyNumberFormat="1" applyFont="1" applyFill="1" applyBorder="1" applyAlignment="1" applyProtection="1">
      <alignment horizontal="center"/>
      <protection hidden="1"/>
    </xf>
    <xf numFmtId="3" fontId="42" fillId="0" borderId="26" xfId="0" applyNumberFormat="1" applyFont="1" applyFill="1" applyBorder="1" applyAlignment="1" applyProtection="1">
      <alignment/>
      <protection locked="0"/>
    </xf>
    <xf numFmtId="1" fontId="0" fillId="0" borderId="58" xfId="0" applyNumberFormat="1" applyFont="1" applyFill="1" applyBorder="1" applyAlignment="1" applyProtection="1">
      <alignment/>
      <protection locked="0"/>
    </xf>
    <xf numFmtId="0" fontId="0" fillId="0" borderId="84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hidden="1"/>
    </xf>
    <xf numFmtId="3" fontId="42" fillId="0" borderId="66" xfId="0" applyNumberFormat="1" applyFont="1" applyFill="1" applyBorder="1" applyAlignment="1" applyProtection="1">
      <alignment/>
      <protection locked="0"/>
    </xf>
    <xf numFmtId="1" fontId="0" fillId="0" borderId="71" xfId="0" applyNumberFormat="1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3" fontId="42" fillId="0" borderId="66" xfId="0" applyNumberFormat="1" applyFont="1" applyFill="1" applyBorder="1" applyAlignment="1" applyProtection="1">
      <alignment horizontal="right" indent="1"/>
      <protection hidden="1"/>
    </xf>
    <xf numFmtId="166" fontId="42" fillId="0" borderId="57" xfId="51" applyNumberFormat="1" applyFont="1" applyFill="1" applyBorder="1" applyAlignment="1" applyProtection="1">
      <alignment horizontal="center"/>
      <protection hidden="1"/>
    </xf>
    <xf numFmtId="0" fontId="47" fillId="0" borderId="67" xfId="0" applyFont="1" applyFill="1" applyBorder="1" applyAlignment="1" applyProtection="1">
      <alignment/>
      <protection hidden="1"/>
    </xf>
    <xf numFmtId="0" fontId="42" fillId="0" borderId="87" xfId="0" applyFont="1" applyFill="1" applyBorder="1" applyAlignment="1" applyProtection="1">
      <alignment horizontal="center"/>
      <protection hidden="1"/>
    </xf>
    <xf numFmtId="3" fontId="42" fillId="0" borderId="87" xfId="0" applyNumberFormat="1" applyFont="1" applyFill="1" applyBorder="1" applyAlignment="1" applyProtection="1">
      <alignment/>
      <protection hidden="1"/>
    </xf>
    <xf numFmtId="3" fontId="42" fillId="0" borderId="60" xfId="0" applyNumberFormat="1" applyFont="1" applyFill="1" applyBorder="1" applyAlignment="1" applyProtection="1">
      <alignment/>
      <protection hidden="1"/>
    </xf>
    <xf numFmtId="3" fontId="42" fillId="0" borderId="67" xfId="0" applyNumberFormat="1" applyFont="1" applyFill="1" applyBorder="1" applyAlignment="1" applyProtection="1">
      <alignment/>
      <protection hidden="1"/>
    </xf>
    <xf numFmtId="3" fontId="42" fillId="0" borderId="61" xfId="0" applyNumberFormat="1" applyFont="1" applyFill="1" applyBorder="1" applyAlignment="1" applyProtection="1">
      <alignment/>
      <protection hidden="1"/>
    </xf>
    <xf numFmtId="3" fontId="42" fillId="0" borderId="88" xfId="0" applyNumberFormat="1" applyFont="1" applyFill="1" applyBorder="1" applyAlignment="1" applyProtection="1">
      <alignment/>
      <protection hidden="1"/>
    </xf>
    <xf numFmtId="3" fontId="42" fillId="0" borderId="67" xfId="0" applyNumberFormat="1" applyFont="1" applyFill="1" applyBorder="1" applyAlignment="1" applyProtection="1">
      <alignment horizontal="right" indent="1"/>
      <protection hidden="1"/>
    </xf>
    <xf numFmtId="166" fontId="42" fillId="0" borderId="87" xfId="51" applyNumberFormat="1" applyFont="1" applyFill="1" applyBorder="1" applyAlignment="1" applyProtection="1">
      <alignment horizontal="center"/>
      <protection hidden="1"/>
    </xf>
    <xf numFmtId="3" fontId="42" fillId="0" borderId="27" xfId="0" applyNumberFormat="1" applyFont="1" applyFill="1" applyBorder="1" applyAlignment="1" applyProtection="1">
      <alignment horizontal="right" indent="1"/>
      <protection hidden="1"/>
    </xf>
    <xf numFmtId="3" fontId="42" fillId="0" borderId="86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42" fillId="0" borderId="87" xfId="0" applyNumberFormat="1" applyFont="1" applyFill="1" applyBorder="1" applyAlignment="1" applyProtection="1">
      <alignment horizontal="center"/>
      <protection hidden="1"/>
    </xf>
    <xf numFmtId="3" fontId="42" fillId="0" borderId="89" xfId="0" applyNumberFormat="1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3" fontId="42" fillId="0" borderId="53" xfId="0" applyNumberFormat="1" applyFont="1" applyFill="1" applyBorder="1" applyAlignment="1" applyProtection="1">
      <alignment horizontal="center"/>
      <protection hidden="1"/>
    </xf>
    <xf numFmtId="3" fontId="42" fillId="0" borderId="53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8" xfId="0" applyNumberFormat="1" applyFont="1" applyFill="1" applyBorder="1" applyAlignment="1" applyProtection="1">
      <alignment/>
      <protection hidden="1"/>
    </xf>
    <xf numFmtId="3" fontId="0" fillId="0" borderId="76" xfId="0" applyNumberFormat="1" applyFont="1" applyFill="1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/>
      <protection hidden="1"/>
    </xf>
    <xf numFmtId="3" fontId="42" fillId="0" borderId="60" xfId="0" applyNumberFormat="1" applyFont="1" applyFill="1" applyBorder="1" applyAlignment="1" applyProtection="1">
      <alignment horizontal="right" indent="1"/>
      <protection hidden="1"/>
    </xf>
    <xf numFmtId="9" fontId="42" fillId="0" borderId="60" xfId="51" applyFont="1" applyFill="1" applyBorder="1" applyAlignment="1" applyProtection="1">
      <alignment horizontal="center"/>
      <protection hidden="1"/>
    </xf>
    <xf numFmtId="0" fontId="47" fillId="0" borderId="68" xfId="0" applyFont="1" applyFill="1" applyBorder="1" applyAlignment="1" applyProtection="1">
      <alignment/>
      <protection hidden="1"/>
    </xf>
    <xf numFmtId="3" fontId="42" fillId="0" borderId="87" xfId="0" applyNumberFormat="1" applyFont="1" applyFill="1" applyBorder="1" applyAlignment="1" applyProtection="1">
      <alignment horizontal="right" indent="1"/>
      <protection hidden="1"/>
    </xf>
    <xf numFmtId="3" fontId="42" fillId="0" borderId="92" xfId="0" applyNumberFormat="1" applyFont="1" applyFill="1" applyBorder="1" applyAlignment="1" applyProtection="1">
      <alignment/>
      <protection hidden="1"/>
    </xf>
    <xf numFmtId="0" fontId="47" fillId="0" borderId="71" xfId="0" applyFont="1" applyFill="1" applyBorder="1" applyAlignment="1" applyProtection="1">
      <alignment/>
      <protection hidden="1"/>
    </xf>
    <xf numFmtId="0" fontId="42" fillId="0" borderId="64" xfId="0" applyFont="1" applyFill="1" applyBorder="1" applyAlignment="1" applyProtection="1">
      <alignment horizontal="center"/>
      <protection hidden="1"/>
    </xf>
    <xf numFmtId="3" fontId="42" fillId="0" borderId="64" xfId="0" applyNumberFormat="1" applyFont="1" applyFill="1" applyBorder="1" applyAlignment="1" applyProtection="1">
      <alignment/>
      <protection hidden="1"/>
    </xf>
    <xf numFmtId="3" fontId="42" fillId="0" borderId="6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/>
    </xf>
    <xf numFmtId="0" fontId="40" fillId="0" borderId="60" xfId="0" applyFont="1" applyFill="1" applyBorder="1" applyAlignment="1">
      <alignment/>
    </xf>
    <xf numFmtId="0" fontId="9" fillId="0" borderId="62" xfId="0" applyFont="1" applyFill="1" applyBorder="1" applyAlignment="1">
      <alignment horizontal="center"/>
    </xf>
    <xf numFmtId="0" fontId="41" fillId="0" borderId="55" xfId="0" applyFont="1" applyFill="1" applyBorder="1" applyAlignment="1">
      <alignment/>
    </xf>
    <xf numFmtId="0" fontId="41" fillId="0" borderId="55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4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41" fillId="0" borderId="65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1" fillId="0" borderId="70" xfId="0" applyFont="1" applyFill="1" applyBorder="1" applyAlignment="1">
      <alignment horizontal="center"/>
    </xf>
    <xf numFmtId="0" fontId="46" fillId="0" borderId="7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41" fillId="0" borderId="73" xfId="0" applyFont="1" applyFill="1" applyBorder="1" applyAlignment="1">
      <alignment horizontal="center"/>
    </xf>
    <xf numFmtId="0" fontId="46" fillId="0" borderId="2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5" fontId="41" fillId="0" borderId="53" xfId="0" applyNumberFormat="1" applyFont="1" applyFill="1" applyBorder="1" applyAlignment="1">
      <alignment horizontal="right"/>
    </xf>
    <xf numFmtId="164" fontId="0" fillId="0" borderId="75" xfId="0" applyNumberFormat="1" applyFont="1" applyFill="1" applyBorder="1" applyAlignment="1">
      <alignment/>
    </xf>
    <xf numFmtId="164" fontId="0" fillId="0" borderId="76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3" fontId="41" fillId="0" borderId="53" xfId="0" applyNumberFormat="1" applyFont="1" applyFill="1" applyBorder="1" applyAlignment="1">
      <alignment horizontal="center"/>
    </xf>
    <xf numFmtId="3" fontId="41" fillId="0" borderId="77" xfId="0" applyNumberFormat="1" applyFont="1" applyFill="1" applyBorder="1" applyAlignment="1">
      <alignment horizontal="center"/>
    </xf>
    <xf numFmtId="0" fontId="46" fillId="0" borderId="78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64" fontId="0" fillId="0" borderId="80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165" fontId="41" fillId="0" borderId="56" xfId="0" applyNumberFormat="1" applyFont="1" applyFill="1" applyBorder="1" applyAlignment="1">
      <alignment horizontal="right"/>
    </xf>
    <xf numFmtId="164" fontId="0" fillId="0" borderId="72" xfId="0" applyNumberFormat="1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164" fontId="41" fillId="0" borderId="56" xfId="0" applyNumberFormat="1" applyFont="1" applyFill="1" applyBorder="1" applyAlignment="1">
      <alignment/>
    </xf>
    <xf numFmtId="3" fontId="41" fillId="0" borderId="79" xfId="0" applyNumberFormat="1" applyFont="1" applyFill="1" applyBorder="1" applyAlignment="1">
      <alignment horizontal="center"/>
    </xf>
    <xf numFmtId="0" fontId="46" fillId="0" borderId="58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41" fillId="0" borderId="5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3" fontId="41" fillId="0" borderId="8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5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85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0" fontId="46" fillId="0" borderId="67" xfId="0" applyFont="1" applyFill="1" applyBorder="1" applyAlignment="1">
      <alignment/>
    </xf>
    <xf numFmtId="0" fontId="41" fillId="0" borderId="87" xfId="0" applyFont="1" applyFill="1" applyBorder="1" applyAlignment="1">
      <alignment/>
    </xf>
    <xf numFmtId="3" fontId="41" fillId="0" borderId="60" xfId="0" applyNumberFormat="1" applyFont="1" applyFill="1" applyBorder="1" applyAlignment="1">
      <alignment/>
    </xf>
    <xf numFmtId="3" fontId="41" fillId="0" borderId="87" xfId="0" applyNumberFormat="1" applyFont="1" applyFill="1" applyBorder="1" applyAlignment="1">
      <alignment/>
    </xf>
    <xf numFmtId="3" fontId="41" fillId="0" borderId="87" xfId="0" applyNumberFormat="1" applyFont="1" applyFill="1" applyBorder="1" applyAlignment="1">
      <alignment horizontal="center"/>
    </xf>
    <xf numFmtId="3" fontId="41" fillId="0" borderId="88" xfId="0" applyNumberFormat="1" applyFont="1" applyFill="1" applyBorder="1" applyAlignment="1">
      <alignment/>
    </xf>
    <xf numFmtId="3" fontId="41" fillId="0" borderId="89" xfId="0" applyNumberFormat="1" applyFont="1" applyFill="1" applyBorder="1" applyAlignment="1">
      <alignment/>
    </xf>
    <xf numFmtId="3" fontId="41" fillId="0" borderId="61" xfId="0" applyNumberFormat="1" applyFont="1" applyFill="1" applyBorder="1" applyAlignment="1">
      <alignment horizontal="center"/>
    </xf>
    <xf numFmtId="0" fontId="46" fillId="0" borderId="90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3" fontId="42" fillId="0" borderId="65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164" fontId="42" fillId="0" borderId="70" xfId="0" applyNumberFormat="1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164" fontId="42" fillId="0" borderId="84" xfId="0" applyNumberFormat="1" applyFont="1" applyFill="1" applyBorder="1" applyAlignment="1">
      <alignment/>
    </xf>
    <xf numFmtId="0" fontId="46" fillId="0" borderId="71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42" fillId="0" borderId="64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164" fontId="42" fillId="0" borderId="73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53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4" fontId="42" fillId="0" borderId="77" xfId="0" applyNumberFormat="1" applyFont="1" applyFill="1" applyBorder="1" applyAlignment="1">
      <alignment/>
    </xf>
    <xf numFmtId="0" fontId="47" fillId="0" borderId="67" xfId="0" applyFont="1" applyFill="1" applyBorder="1" applyAlignment="1">
      <alignment/>
    </xf>
    <xf numFmtId="0" fontId="42" fillId="0" borderId="87" xfId="0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3" fontId="42" fillId="0" borderId="87" xfId="0" applyNumberFormat="1" applyFont="1" applyFill="1" applyBorder="1" applyAlignment="1">
      <alignment/>
    </xf>
    <xf numFmtId="3" fontId="42" fillId="0" borderId="88" xfId="0" applyNumberFormat="1" applyFont="1" applyFill="1" applyBorder="1" applyAlignment="1">
      <alignment/>
    </xf>
    <xf numFmtId="3" fontId="42" fillId="0" borderId="89" xfId="0" applyNumberFormat="1" applyFont="1" applyFill="1" applyBorder="1" applyAlignment="1">
      <alignment/>
    </xf>
    <xf numFmtId="164" fontId="42" fillId="0" borderId="61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2" fillId="0" borderId="61" xfId="0" applyNumberFormat="1" applyFont="1" applyFill="1" applyBorder="1" applyAlignment="1">
      <alignment/>
    </xf>
    <xf numFmtId="0" fontId="42" fillId="0" borderId="87" xfId="0" applyFont="1" applyFill="1" applyBorder="1" applyAlignment="1">
      <alignment horizontal="right"/>
    </xf>
    <xf numFmtId="3" fontId="42" fillId="0" borderId="67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1" fillId="0" borderId="53" xfId="0" applyFont="1" applyFill="1" applyBorder="1" applyAlignment="1">
      <alignment/>
    </xf>
    <xf numFmtId="0" fontId="51" fillId="0" borderId="25" xfId="0" applyFont="1" applyFill="1" applyBorder="1" applyAlignment="1">
      <alignment vertical="center"/>
    </xf>
    <xf numFmtId="0" fontId="51" fillId="0" borderId="38" xfId="0" applyFont="1" applyFill="1" applyBorder="1" applyAlignment="1">
      <alignment vertical="center"/>
    </xf>
    <xf numFmtId="3" fontId="51" fillId="0" borderId="53" xfId="0" applyNumberFormat="1" applyFont="1" applyFill="1" applyBorder="1" applyAlignment="1">
      <alignment/>
    </xf>
    <xf numFmtId="3" fontId="51" fillId="0" borderId="25" xfId="0" applyNumberFormat="1" applyFont="1" applyFill="1" applyBorder="1" applyAlignment="1">
      <alignment vertical="center"/>
    </xf>
    <xf numFmtId="3" fontId="51" fillId="0" borderId="38" xfId="0" applyNumberFormat="1" applyFont="1" applyFill="1" applyBorder="1" applyAlignment="1">
      <alignment vertical="center"/>
    </xf>
    <xf numFmtId="3" fontId="51" fillId="0" borderId="90" xfId="0" applyNumberFormat="1" applyFont="1" applyFill="1" applyBorder="1" applyAlignment="1">
      <alignment/>
    </xf>
    <xf numFmtId="3" fontId="51" fillId="0" borderId="55" xfId="0" applyNumberFormat="1" applyFont="1" applyFill="1" applyBorder="1" applyAlignment="1">
      <alignment/>
    </xf>
    <xf numFmtId="3" fontId="51" fillId="0" borderId="64" xfId="0" applyNumberFormat="1" applyFont="1" applyFill="1" applyBorder="1" applyAlignment="1">
      <alignment/>
    </xf>
    <xf numFmtId="3" fontId="51" fillId="0" borderId="54" xfId="0" applyNumberFormat="1" applyFont="1" applyFill="1" applyBorder="1" applyAlignment="1">
      <alignment/>
    </xf>
    <xf numFmtId="3" fontId="51" fillId="0" borderId="28" xfId="0" applyNumberFormat="1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5" fillId="0" borderId="68" xfId="0" applyFont="1" applyFill="1" applyBorder="1" applyAlignment="1">
      <alignment/>
    </xf>
    <xf numFmtId="0" fontId="45" fillId="0" borderId="70" xfId="0" applyFont="1" applyFill="1" applyBorder="1" applyAlignment="1">
      <alignment/>
    </xf>
    <xf numFmtId="0" fontId="45" fillId="0" borderId="69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45" fillId="0" borderId="63" xfId="0" applyFont="1" applyFill="1" applyBorder="1" applyAlignment="1">
      <alignment horizontal="center"/>
    </xf>
    <xf numFmtId="0" fontId="45" fillId="0" borderId="72" xfId="0" applyFont="1" applyFill="1" applyBorder="1" applyAlignment="1">
      <alignment horizontal="center"/>
    </xf>
    <xf numFmtId="0" fontId="45" fillId="0" borderId="28" xfId="0" applyFont="1" applyFill="1" applyBorder="1" applyAlignment="1">
      <alignment vertical="center"/>
    </xf>
    <xf numFmtId="3" fontId="51" fillId="0" borderId="75" xfId="0" applyNumberFormat="1" applyFont="1" applyFill="1" applyBorder="1" applyAlignment="1">
      <alignment vertical="center"/>
    </xf>
    <xf numFmtId="3" fontId="51" fillId="0" borderId="76" xfId="0" applyNumberFormat="1" applyFont="1" applyFill="1" applyBorder="1" applyAlignment="1">
      <alignment vertical="center"/>
    </xf>
    <xf numFmtId="0" fontId="45" fillId="0" borderId="78" xfId="0" applyFont="1" applyFill="1" applyBorder="1" applyAlignment="1">
      <alignment vertical="center"/>
    </xf>
    <xf numFmtId="2" fontId="51" fillId="0" borderId="56" xfId="0" applyNumberFormat="1" applyFont="1" applyFill="1" applyBorder="1" applyAlignment="1">
      <alignment/>
    </xf>
    <xf numFmtId="2" fontId="51" fillId="0" borderId="80" xfId="0" applyNumberFormat="1" applyFont="1" applyFill="1" applyBorder="1" applyAlignment="1">
      <alignment vertical="center"/>
    </xf>
    <xf numFmtId="4" fontId="51" fillId="0" borderId="80" xfId="0" applyNumberFormat="1" applyFont="1" applyFill="1" applyBorder="1" applyAlignment="1">
      <alignment vertical="center"/>
    </xf>
    <xf numFmtId="4" fontId="51" fillId="0" borderId="72" xfId="0" applyNumberFormat="1" applyFont="1" applyFill="1" applyBorder="1" applyAlignment="1">
      <alignment vertical="center"/>
    </xf>
    <xf numFmtId="4" fontId="51" fillId="0" borderId="81" xfId="0" applyNumberFormat="1" applyFont="1" applyFill="1" applyBorder="1" applyAlignment="1">
      <alignment vertical="center"/>
    </xf>
    <xf numFmtId="2" fontId="51" fillId="0" borderId="72" xfId="0" applyNumberFormat="1" applyFont="1" applyFill="1" applyBorder="1" applyAlignment="1">
      <alignment vertical="center"/>
    </xf>
    <xf numFmtId="0" fontId="45" fillId="0" borderId="58" xfId="0" applyFont="1" applyFill="1" applyBorder="1" applyAlignment="1">
      <alignment vertical="center"/>
    </xf>
    <xf numFmtId="0" fontId="52" fillId="0" borderId="84" xfId="0" applyFont="1" applyFill="1" applyBorder="1" applyAlignment="1">
      <alignment horizontal="center" vertical="center"/>
    </xf>
    <xf numFmtId="3" fontId="51" fillId="0" borderId="26" xfId="0" applyNumberFormat="1" applyFont="1" applyFill="1" applyBorder="1" applyAlignment="1">
      <alignment vertical="center"/>
    </xf>
    <xf numFmtId="3" fontId="51" fillId="0" borderId="82" xfId="0" applyNumberFormat="1" applyFont="1" applyFill="1" applyBorder="1" applyAlignment="1">
      <alignment vertical="center"/>
    </xf>
    <xf numFmtId="3" fontId="51" fillId="0" borderId="83" xfId="0" applyNumberFormat="1" applyFont="1" applyFill="1" applyBorder="1" applyAlignment="1">
      <alignment vertical="center"/>
    </xf>
    <xf numFmtId="3" fontId="51" fillId="0" borderId="35" xfId="0" applyNumberFormat="1" applyFont="1" applyFill="1" applyBorder="1" applyAlignment="1">
      <alignment vertical="center"/>
    </xf>
    <xf numFmtId="3" fontId="51" fillId="0" borderId="52" xfId="0" applyNumberFormat="1" applyFont="1" applyFill="1" applyBorder="1" applyAlignment="1">
      <alignment vertical="center"/>
    </xf>
    <xf numFmtId="3" fontId="51" fillId="0" borderId="34" xfId="0" applyNumberFormat="1" applyFont="1" applyFill="1" applyBorder="1" applyAlignment="1">
      <alignment vertical="center"/>
    </xf>
    <xf numFmtId="3" fontId="51" fillId="0" borderId="85" xfId="0" applyNumberFormat="1" applyFont="1" applyFill="1" applyBorder="1" applyAlignment="1">
      <alignment vertical="center"/>
    </xf>
    <xf numFmtId="0" fontId="52" fillId="0" borderId="77" xfId="0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vertical="center"/>
    </xf>
    <xf numFmtId="3" fontId="51" fillId="0" borderId="56" xfId="0" applyNumberFormat="1" applyFont="1" applyFill="1" applyBorder="1" applyAlignment="1">
      <alignment/>
    </xf>
    <xf numFmtId="0" fontId="45" fillId="0" borderId="69" xfId="0" applyFont="1" applyFill="1" applyBorder="1" applyAlignment="1">
      <alignment vertical="center"/>
    </xf>
    <xf numFmtId="0" fontId="53" fillId="0" borderId="93" xfId="0" applyFont="1" applyFill="1" applyBorder="1" applyAlignment="1">
      <alignment horizontal="center"/>
    </xf>
    <xf numFmtId="3" fontId="51" fillId="0" borderId="62" xfId="0" applyNumberFormat="1" applyFont="1" applyFill="1" applyBorder="1" applyAlignment="1">
      <alignment vertical="center"/>
    </xf>
    <xf numFmtId="0" fontId="53" fillId="0" borderId="84" xfId="0" applyFont="1" applyFill="1" applyBorder="1" applyAlignment="1">
      <alignment horizontal="center"/>
    </xf>
    <xf numFmtId="0" fontId="45" fillId="0" borderId="71" xfId="0" applyFont="1" applyFill="1" applyBorder="1" applyAlignment="1">
      <alignment vertical="center"/>
    </xf>
    <xf numFmtId="0" fontId="53" fillId="0" borderId="73" xfId="0" applyFont="1" applyFill="1" applyBorder="1" applyAlignment="1">
      <alignment horizontal="center"/>
    </xf>
    <xf numFmtId="3" fontId="51" fillId="0" borderId="63" xfId="0" applyNumberFormat="1" applyFont="1" applyFill="1" applyBorder="1" applyAlignment="1">
      <alignment vertical="center"/>
    </xf>
    <xf numFmtId="3" fontId="51" fillId="0" borderId="43" xfId="0" applyNumberFormat="1" applyFont="1" applyFill="1" applyBorder="1" applyAlignment="1">
      <alignment vertical="center"/>
    </xf>
    <xf numFmtId="0" fontId="45" fillId="0" borderId="93" xfId="0" applyFont="1" applyFill="1" applyBorder="1" applyAlignment="1">
      <alignment horizontal="center" vertical="center"/>
    </xf>
    <xf numFmtId="0" fontId="45" fillId="0" borderId="77" xfId="0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/>
    </xf>
    <xf numFmtId="0" fontId="52" fillId="0" borderId="79" xfId="0" applyFont="1" applyFill="1" applyBorder="1" applyAlignment="1">
      <alignment/>
    </xf>
    <xf numFmtId="0" fontId="52" fillId="0" borderId="77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vertical="center"/>
    </xf>
    <xf numFmtId="0" fontId="51" fillId="0" borderId="67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0" fillId="0" borderId="6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/>
    </xf>
    <xf numFmtId="0" fontId="45" fillId="0" borderId="70" xfId="0" applyFont="1" applyFill="1" applyBorder="1" applyAlignment="1">
      <alignment horizontal="center"/>
    </xf>
    <xf numFmtId="0" fontId="50" fillId="0" borderId="62" xfId="0" applyFont="1" applyFill="1" applyBorder="1" applyAlignment="1">
      <alignment horizontal="center"/>
    </xf>
    <xf numFmtId="0" fontId="45" fillId="0" borderId="65" xfId="0" applyFont="1" applyFill="1" applyBorder="1" applyAlignment="1">
      <alignment horizontal="center"/>
    </xf>
    <xf numFmtId="0" fontId="55" fillId="0" borderId="71" xfId="0" applyFont="1" applyFill="1" applyBorder="1" applyAlignment="1">
      <alignment horizontal="center"/>
    </xf>
    <xf numFmtId="0" fontId="55" fillId="0" borderId="7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45" fillId="0" borderId="64" xfId="0" applyFont="1" applyFill="1" applyBorder="1" applyAlignment="1">
      <alignment horizontal="center"/>
    </xf>
    <xf numFmtId="0" fontId="45" fillId="0" borderId="73" xfId="0" applyFont="1" applyFill="1" applyBorder="1" applyAlignment="1">
      <alignment horizontal="center"/>
    </xf>
    <xf numFmtId="0" fontId="45" fillId="0" borderId="77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165" fontId="0" fillId="0" borderId="77" xfId="0" applyNumberFormat="1" applyFont="1" applyFill="1" applyBorder="1" applyAlignment="1">
      <alignment/>
    </xf>
    <xf numFmtId="1" fontId="51" fillId="0" borderId="65" xfId="0" applyNumberFormat="1" applyFont="1" applyFill="1" applyBorder="1" applyAlignment="1">
      <alignment horizontal="right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165" fontId="0" fillId="0" borderId="79" xfId="0" applyNumberFormat="1" applyFont="1" applyFill="1" applyBorder="1" applyAlignment="1">
      <alignment/>
    </xf>
    <xf numFmtId="2" fontId="51" fillId="0" borderId="56" xfId="0" applyNumberFormat="1" applyFont="1" applyFill="1" applyBorder="1" applyAlignment="1">
      <alignment horizontal="right" vertical="center"/>
    </xf>
    <xf numFmtId="164" fontId="51" fillId="0" borderId="56" xfId="0" applyNumberFormat="1" applyFont="1" applyFill="1" applyBorder="1" applyAlignment="1">
      <alignment vertical="center"/>
    </xf>
    <xf numFmtId="3" fontId="51" fillId="0" borderId="79" xfId="0" applyNumberFormat="1" applyFont="1" applyFill="1" applyBorder="1" applyAlignment="1">
      <alignment horizontal="center" vertical="center"/>
    </xf>
    <xf numFmtId="3" fontId="0" fillId="0" borderId="84" xfId="0" applyNumberFormat="1" applyFont="1" applyFill="1" applyBorder="1" applyAlignment="1">
      <alignment/>
    </xf>
    <xf numFmtId="3" fontId="51" fillId="0" borderId="55" xfId="0" applyNumberFormat="1" applyFont="1" applyFill="1" applyBorder="1" applyAlignment="1">
      <alignment horizontal="center" vertical="center"/>
    </xf>
    <xf numFmtId="3" fontId="51" fillId="0" borderId="84" xfId="0" applyNumberFormat="1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45" fillId="0" borderId="67" xfId="0" applyFont="1" applyFill="1" applyBorder="1" applyAlignment="1">
      <alignment vertical="center"/>
    </xf>
    <xf numFmtId="0" fontId="45" fillId="0" borderId="61" xfId="0" applyFont="1" applyFill="1" applyBorder="1" applyAlignment="1">
      <alignment/>
    </xf>
    <xf numFmtId="3" fontId="41" fillId="0" borderId="61" xfId="0" applyNumberFormat="1" applyFont="1" applyFill="1" applyBorder="1" applyAlignment="1">
      <alignment/>
    </xf>
    <xf numFmtId="3" fontId="51" fillId="0" borderId="87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horizontal="center" vertical="center"/>
    </xf>
    <xf numFmtId="3" fontId="51" fillId="0" borderId="88" xfId="0" applyNumberFormat="1" applyFont="1" applyFill="1" applyBorder="1" applyAlignment="1">
      <alignment vertical="center"/>
    </xf>
    <xf numFmtId="3" fontId="51" fillId="0" borderId="89" xfId="0" applyNumberFormat="1" applyFont="1" applyFill="1" applyBorder="1" applyAlignment="1">
      <alignment vertical="center"/>
    </xf>
    <xf numFmtId="3" fontId="51" fillId="0" borderId="61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3" fontId="0" fillId="0" borderId="93" xfId="0" applyNumberFormat="1" applyFont="1" applyFill="1" applyBorder="1" applyAlignment="1">
      <alignment/>
    </xf>
    <xf numFmtId="3" fontId="51" fillId="0" borderId="70" xfId="0" applyNumberFormat="1" applyFont="1" applyFill="1" applyBorder="1" applyAlignment="1">
      <alignment vertical="center"/>
    </xf>
    <xf numFmtId="3" fontId="51" fillId="0" borderId="65" xfId="0" applyNumberFormat="1" applyFont="1" applyFill="1" applyBorder="1" applyAlignment="1">
      <alignment vertical="center"/>
    </xf>
    <xf numFmtId="164" fontId="51" fillId="0" borderId="70" xfId="0" applyNumberFormat="1" applyFont="1" applyFill="1" applyBorder="1" applyAlignment="1">
      <alignment vertical="center"/>
    </xf>
    <xf numFmtId="3" fontId="51" fillId="0" borderId="84" xfId="0" applyNumberFormat="1" applyFont="1" applyFill="1" applyBorder="1" applyAlignment="1">
      <alignment vertical="center"/>
    </xf>
    <xf numFmtId="3" fontId="51" fillId="0" borderId="55" xfId="0" applyNumberFormat="1" applyFont="1" applyFill="1" applyBorder="1" applyAlignment="1">
      <alignment vertical="center"/>
    </xf>
    <xf numFmtId="164" fontId="51" fillId="0" borderId="84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/>
    </xf>
    <xf numFmtId="3" fontId="51" fillId="0" borderId="79" xfId="0" applyNumberFormat="1" applyFont="1" applyFill="1" applyBorder="1" applyAlignment="1">
      <alignment vertical="center"/>
    </xf>
    <xf numFmtId="3" fontId="51" fillId="0" borderId="64" xfId="0" applyNumberFormat="1" applyFont="1" applyFill="1" applyBorder="1" applyAlignment="1">
      <alignment vertical="center"/>
    </xf>
    <xf numFmtId="164" fontId="51" fillId="0" borderId="73" xfId="0" applyNumberFormat="1" applyFont="1" applyFill="1" applyBorder="1" applyAlignment="1">
      <alignment vertical="center"/>
    </xf>
    <xf numFmtId="3" fontId="51" fillId="0" borderId="74" xfId="0" applyNumberFormat="1" applyFont="1" applyFill="1" applyBorder="1" applyAlignment="1">
      <alignment vertical="center"/>
    </xf>
    <xf numFmtId="3" fontId="51" fillId="0" borderId="86" xfId="0" applyNumberFormat="1" applyFont="1" applyFill="1" applyBorder="1" applyAlignment="1">
      <alignment vertical="center"/>
    </xf>
    <xf numFmtId="3" fontId="51" fillId="0" borderId="53" xfId="0" applyNumberFormat="1" applyFont="1" applyFill="1" applyBorder="1" applyAlignment="1">
      <alignment vertical="center"/>
    </xf>
    <xf numFmtId="164" fontId="51" fillId="0" borderId="77" xfId="0" applyNumberFormat="1" applyFont="1" applyFill="1" applyBorder="1" applyAlignment="1">
      <alignment vertical="center"/>
    </xf>
    <xf numFmtId="3" fontId="51" fillId="0" borderId="61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vertical="center"/>
    </xf>
    <xf numFmtId="164" fontId="51" fillId="0" borderId="61" xfId="0" applyNumberFormat="1" applyFont="1" applyFill="1" applyBorder="1" applyAlignment="1">
      <alignment vertical="center"/>
    </xf>
    <xf numFmtId="0" fontId="51" fillId="0" borderId="77" xfId="0" applyFont="1" applyFill="1" applyBorder="1" applyAlignment="1">
      <alignment/>
    </xf>
    <xf numFmtId="3" fontId="51" fillId="0" borderId="77" xfId="0" applyNumberFormat="1" applyFont="1" applyFill="1" applyBorder="1" applyAlignment="1">
      <alignment vertical="center"/>
    </xf>
    <xf numFmtId="0" fontId="51" fillId="0" borderId="61" xfId="0" applyFont="1" applyFill="1" applyBorder="1" applyAlignment="1">
      <alignment/>
    </xf>
    <xf numFmtId="0" fontId="52" fillId="0" borderId="61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3" fontId="51" fillId="0" borderId="67" xfId="0" applyNumberFormat="1" applyFont="1" applyFill="1" applyBorder="1" applyAlignment="1">
      <alignment vertical="center"/>
    </xf>
    <xf numFmtId="3" fontId="42" fillId="0" borderId="94" xfId="0" applyNumberFormat="1" applyFont="1" applyFill="1" applyBorder="1" applyAlignment="1">
      <alignment horizontal="center"/>
    </xf>
    <xf numFmtId="3" fontId="42" fillId="0" borderId="95" xfId="0" applyNumberFormat="1" applyFont="1" applyFill="1" applyBorder="1" applyAlignment="1">
      <alignment horizontal="center"/>
    </xf>
    <xf numFmtId="3" fontId="42" fillId="0" borderId="96" xfId="0" applyNumberFormat="1" applyFont="1" applyFill="1" applyBorder="1" applyAlignment="1">
      <alignment horizontal="center"/>
    </xf>
    <xf numFmtId="3" fontId="42" fillId="0" borderId="97" xfId="0" applyNumberFormat="1" applyFont="1" applyFill="1" applyBorder="1" applyAlignment="1">
      <alignment horizontal="center"/>
    </xf>
    <xf numFmtId="3" fontId="42" fillId="0" borderId="94" xfId="0" applyNumberFormat="1" applyFont="1" applyFill="1" applyBorder="1" applyAlignment="1" applyProtection="1">
      <alignment/>
      <protection locked="0"/>
    </xf>
    <xf numFmtId="3" fontId="42" fillId="0" borderId="98" xfId="0" applyNumberFormat="1" applyFont="1" applyFill="1" applyBorder="1" applyAlignment="1" applyProtection="1">
      <alignment/>
      <protection locked="0"/>
    </xf>
    <xf numFmtId="3" fontId="42" fillId="0" borderId="34" xfId="0" applyNumberFormat="1" applyFont="1" applyFill="1" applyBorder="1" applyAlignment="1" applyProtection="1">
      <alignment/>
      <protection locked="0"/>
    </xf>
    <xf numFmtId="3" fontId="42" fillId="0" borderId="95" xfId="0" applyNumberFormat="1" applyFont="1" applyFill="1" applyBorder="1" applyAlignment="1" applyProtection="1">
      <alignment/>
      <protection locked="0"/>
    </xf>
    <xf numFmtId="3" fontId="42" fillId="0" borderId="99" xfId="0" applyNumberFormat="1" applyFont="1" applyFill="1" applyBorder="1" applyAlignment="1" applyProtection="1">
      <alignment/>
      <protection locked="0"/>
    </xf>
    <xf numFmtId="3" fontId="42" fillId="0" borderId="35" xfId="0" applyNumberFormat="1" applyFont="1" applyFill="1" applyBorder="1" applyAlignment="1" applyProtection="1">
      <alignment/>
      <protection locked="0"/>
    </xf>
    <xf numFmtId="3" fontId="42" fillId="0" borderId="97" xfId="0" applyNumberFormat="1" applyFont="1" applyFill="1" applyBorder="1" applyAlignment="1" applyProtection="1">
      <alignment/>
      <protection locked="0"/>
    </xf>
    <xf numFmtId="3" fontId="42" fillId="0" borderId="100" xfId="0" applyNumberFormat="1" applyFont="1" applyFill="1" applyBorder="1" applyAlignment="1" applyProtection="1">
      <alignment/>
      <protection locked="0"/>
    </xf>
    <xf numFmtId="3" fontId="42" fillId="0" borderId="36" xfId="0" applyNumberFormat="1" applyFont="1" applyFill="1" applyBorder="1" applyAlignment="1" applyProtection="1">
      <alignment/>
      <protection locked="0"/>
    </xf>
    <xf numFmtId="14" fontId="9" fillId="0" borderId="0" xfId="0" applyNumberFormat="1" applyFont="1" applyFill="1" applyAlignment="1">
      <alignment horizontal="right"/>
    </xf>
    <xf numFmtId="0" fontId="40" fillId="0" borderId="101" xfId="0" applyFont="1" applyFill="1" applyBorder="1" applyAlignment="1">
      <alignment/>
    </xf>
    <xf numFmtId="0" fontId="40" fillId="0" borderId="102" xfId="0" applyFont="1" applyFill="1" applyBorder="1" applyAlignment="1">
      <alignment/>
    </xf>
    <xf numFmtId="0" fontId="9" fillId="0" borderId="103" xfId="0" applyFont="1" applyFill="1" applyBorder="1" applyAlignment="1">
      <alignment horizontal="center"/>
    </xf>
    <xf numFmtId="0" fontId="41" fillId="0" borderId="9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04" xfId="0" applyFont="1" applyFill="1" applyBorder="1" applyAlignment="1">
      <alignment/>
    </xf>
    <xf numFmtId="0" fontId="40" fillId="0" borderId="101" xfId="0" applyFont="1" applyFill="1" applyBorder="1" applyAlignment="1">
      <alignment horizontal="center"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06" xfId="0" applyFont="1" applyFill="1" applyBorder="1" applyAlignment="1">
      <alignment horizontal="center"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41" fillId="0" borderId="107" xfId="0" applyFont="1" applyFill="1" applyBorder="1" applyAlignment="1">
      <alignment horizontal="center"/>
    </xf>
    <xf numFmtId="0" fontId="0" fillId="0" borderId="109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41" fillId="0" borderId="106" xfId="0" applyFont="1" applyFill="1" applyBorder="1" applyAlignment="1">
      <alignment horizontal="center"/>
    </xf>
    <xf numFmtId="0" fontId="46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41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41" fillId="0" borderId="111" xfId="0" applyFont="1" applyFill="1" applyBorder="1" applyAlignment="1">
      <alignment horizontal="center"/>
    </xf>
    <xf numFmtId="0" fontId="46" fillId="0" borderId="116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165" fontId="0" fillId="0" borderId="94" xfId="0" applyNumberFormat="1" applyFont="1" applyFill="1" applyBorder="1" applyAlignment="1">
      <alignment/>
    </xf>
    <xf numFmtId="165" fontId="0" fillId="0" borderId="98" xfId="0" applyNumberFormat="1" applyFont="1" applyFill="1" applyBorder="1" applyAlignment="1">
      <alignment/>
    </xf>
    <xf numFmtId="165" fontId="0" fillId="0" borderId="6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68" xfId="0" applyNumberFormat="1" applyFont="1" applyFill="1" applyBorder="1" applyAlignment="1" applyProtection="1">
      <alignment/>
      <protection locked="0"/>
    </xf>
    <xf numFmtId="165" fontId="0" fillId="0" borderId="34" xfId="0" applyNumberFormat="1" applyFont="1" applyFill="1" applyBorder="1" applyAlignment="1" applyProtection="1">
      <alignment/>
      <protection locked="0"/>
    </xf>
    <xf numFmtId="165" fontId="41" fillId="0" borderId="117" xfId="0" applyNumberFormat="1" applyFont="1" applyFill="1" applyBorder="1" applyAlignment="1">
      <alignment horizontal="right"/>
    </xf>
    <xf numFmtId="165" fontId="0" fillId="0" borderId="118" xfId="0" applyNumberFormat="1" applyFont="1" applyFill="1" applyBorder="1" applyAlignment="1" applyProtection="1">
      <alignment/>
      <protection locked="0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0" fillId="0" borderId="120" xfId="0" applyNumberFormat="1" applyFont="1" applyFill="1" applyBorder="1" applyAlignment="1" applyProtection="1">
      <alignment/>
      <protection locked="0"/>
    </xf>
    <xf numFmtId="165" fontId="41" fillId="0" borderId="112" xfId="0" applyNumberFormat="1" applyFont="1" applyFill="1" applyBorder="1" applyAlignment="1">
      <alignment horizontal="center"/>
    </xf>
    <xf numFmtId="3" fontId="41" fillId="0" borderId="121" xfId="0" applyNumberFormat="1" applyFont="1" applyFill="1" applyBorder="1" applyAlignment="1">
      <alignment horizontal="center"/>
    </xf>
    <xf numFmtId="0" fontId="46" fillId="0" borderId="122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165" fontId="0" fillId="0" borderId="96" xfId="0" applyNumberFormat="1" applyFont="1" applyFill="1" applyBorder="1" applyAlignment="1">
      <alignment/>
    </xf>
    <xf numFmtId="165" fontId="0" fillId="0" borderId="122" xfId="0" applyNumberFormat="1" applyFont="1" applyFill="1" applyBorder="1" applyAlignment="1">
      <alignment/>
    </xf>
    <xf numFmtId="165" fontId="0" fillId="0" borderId="123" xfId="0" applyNumberFormat="1" applyFont="1" applyFill="1" applyBorder="1" applyAlignment="1">
      <alignment horizontal="center"/>
    </xf>
    <xf numFmtId="165" fontId="0" fillId="0" borderId="124" xfId="0" applyNumberFormat="1" applyFont="1" applyFill="1" applyBorder="1" applyAlignment="1" applyProtection="1">
      <alignment/>
      <protection locked="0"/>
    </xf>
    <xf numFmtId="165" fontId="0" fillId="0" borderId="125" xfId="0" applyNumberFormat="1" applyFont="1" applyFill="1" applyBorder="1" applyAlignment="1" applyProtection="1">
      <alignment/>
      <protection locked="0"/>
    </xf>
    <xf numFmtId="165" fontId="41" fillId="0" borderId="126" xfId="0" applyNumberFormat="1" applyFont="1" applyFill="1" applyBorder="1" applyAlignment="1">
      <alignment horizontal="right"/>
    </xf>
    <xf numFmtId="165" fontId="0" fillId="0" borderId="115" xfId="0" applyNumberFormat="1" applyFont="1" applyFill="1" applyBorder="1" applyAlignment="1" applyProtection="1">
      <alignment/>
      <protection locked="0"/>
    </xf>
    <xf numFmtId="165" fontId="0" fillId="0" borderId="127" xfId="0" applyNumberFormat="1" applyFont="1" applyFill="1" applyBorder="1" applyAlignment="1" applyProtection="1">
      <alignment/>
      <protection locked="0"/>
    </xf>
    <xf numFmtId="165" fontId="41" fillId="0" borderId="96" xfId="0" applyNumberFormat="1" applyFont="1" applyFill="1" applyBorder="1" applyAlignment="1">
      <alignment/>
    </xf>
    <xf numFmtId="3" fontId="41" fillId="0" borderId="126" xfId="0" applyNumberFormat="1" applyFont="1" applyFill="1" applyBorder="1" applyAlignment="1">
      <alignment horizontal="center"/>
    </xf>
    <xf numFmtId="0" fontId="46" fillId="0" borderId="98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 horizontal="center"/>
    </xf>
    <xf numFmtId="0" fontId="0" fillId="0" borderId="129" xfId="0" applyFont="1" applyFill="1" applyBorder="1" applyAlignment="1" applyProtection="1">
      <alignment/>
      <protection locked="0"/>
    </xf>
    <xf numFmtId="0" fontId="0" fillId="0" borderId="130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3" fontId="41" fillId="0" borderId="117" xfId="0" applyNumberFormat="1" applyFont="1" applyFill="1" applyBorder="1" applyAlignment="1">
      <alignment horizontal="center"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2" xfId="0" applyNumberFormat="1" applyFont="1" applyFill="1" applyBorder="1" applyAlignment="1" applyProtection="1">
      <alignment/>
      <protection locked="0"/>
    </xf>
    <xf numFmtId="0" fontId="0" fillId="0" borderId="131" xfId="0" applyFont="1" applyFill="1" applyBorder="1" applyAlignment="1" applyProtection="1">
      <alignment/>
      <protection locked="0"/>
    </xf>
    <xf numFmtId="3" fontId="41" fillId="0" borderId="95" xfId="0" applyNumberFormat="1" applyFont="1" applyFill="1" applyBorder="1" applyAlignment="1">
      <alignment horizontal="center"/>
    </xf>
    <xf numFmtId="3" fontId="41" fillId="0" borderId="133" xfId="0" applyNumberFormat="1" applyFont="1" applyFill="1" applyBorder="1" applyAlignment="1">
      <alignment horizontal="center"/>
    </xf>
    <xf numFmtId="0" fontId="46" fillId="0" borderId="99" xfId="0" applyFont="1" applyFill="1" applyBorder="1" applyAlignment="1">
      <alignment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36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3" fontId="41" fillId="0" borderId="137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0" fontId="0" fillId="0" borderId="120" xfId="0" applyFont="1" applyFill="1" applyBorder="1" applyAlignment="1" applyProtection="1">
      <alignment/>
      <protection locked="0"/>
    </xf>
    <xf numFmtId="3" fontId="41" fillId="0" borderId="112" xfId="0" applyNumberFormat="1" applyFont="1" applyFill="1" applyBorder="1" applyAlignment="1">
      <alignment horizontal="center"/>
    </xf>
    <xf numFmtId="0" fontId="46" fillId="0" borderId="104" xfId="0" applyFont="1" applyFill="1" applyBorder="1" applyAlignment="1">
      <alignment/>
    </xf>
    <xf numFmtId="0" fontId="41" fillId="0" borderId="138" xfId="0" applyFont="1" applyFill="1" applyBorder="1" applyAlignment="1">
      <alignment horizontal="center"/>
    </xf>
    <xf numFmtId="3" fontId="41" fillId="0" borderId="138" xfId="0" applyNumberFormat="1" applyFont="1" applyFill="1" applyBorder="1" applyAlignment="1">
      <alignment/>
    </xf>
    <xf numFmtId="3" fontId="41" fillId="0" borderId="104" xfId="0" applyNumberFormat="1" applyFont="1" applyFill="1" applyBorder="1" applyAlignment="1">
      <alignment/>
    </xf>
    <xf numFmtId="3" fontId="41" fillId="0" borderId="139" xfId="0" applyNumberFormat="1" applyFont="1" applyFill="1" applyBorder="1" applyAlignment="1">
      <alignment horizontal="center"/>
    </xf>
    <xf numFmtId="0" fontId="41" fillId="0" borderId="101" xfId="0" applyFont="1" applyFill="1" applyBorder="1" applyAlignment="1" applyProtection="1">
      <alignment/>
      <protection locked="0"/>
    </xf>
    <xf numFmtId="0" fontId="41" fillId="0" borderId="140" xfId="0" applyFont="1" applyFill="1" applyBorder="1" applyAlignment="1" applyProtection="1">
      <alignment/>
      <protection locked="0"/>
    </xf>
    <xf numFmtId="0" fontId="41" fillId="0" borderId="87" xfId="0" applyFont="1" applyFill="1" applyBorder="1" applyAlignment="1" applyProtection="1">
      <alignment/>
      <protection locked="0"/>
    </xf>
    <xf numFmtId="3" fontId="41" fillId="0" borderId="102" xfId="0" applyNumberFormat="1" applyFont="1" applyFill="1" applyBorder="1" applyAlignment="1">
      <alignment horizontal="center"/>
    </xf>
    <xf numFmtId="3" fontId="41" fillId="0" borderId="101" xfId="0" applyNumberFormat="1" applyFont="1" applyFill="1" applyBorder="1" applyAlignment="1" applyProtection="1">
      <alignment/>
      <protection locked="0"/>
    </xf>
    <xf numFmtId="3" fontId="41" fillId="0" borderId="141" xfId="0" applyNumberFormat="1" applyFont="1" applyFill="1" applyBorder="1" applyAlignment="1" applyProtection="1">
      <alignment/>
      <protection locked="0"/>
    </xf>
    <xf numFmtId="3" fontId="41" fillId="0" borderId="142" xfId="0" applyNumberFormat="1" applyFont="1" applyFill="1" applyBorder="1" applyAlignment="1" applyProtection="1">
      <alignment/>
      <protection locked="0"/>
    </xf>
    <xf numFmtId="3" fontId="41" fillId="0" borderId="141" xfId="0" applyNumberFormat="1" applyFont="1" applyFill="1" applyBorder="1" applyAlignment="1" applyProtection="1">
      <alignment/>
      <protection locked="0"/>
    </xf>
    <xf numFmtId="0" fontId="41" fillId="0" borderId="141" xfId="0" applyFont="1" applyFill="1" applyBorder="1" applyAlignment="1" applyProtection="1">
      <alignment/>
      <protection locked="0"/>
    </xf>
    <xf numFmtId="3" fontId="41" fillId="0" borderId="138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/>
    </xf>
    <xf numFmtId="3" fontId="0" fillId="0" borderId="143" xfId="0" applyNumberFormat="1" applyFont="1" applyFill="1" applyBorder="1" applyAlignment="1">
      <alignment horizontal="center"/>
    </xf>
    <xf numFmtId="0" fontId="0" fillId="0" borderId="72" xfId="0" applyFont="1" applyFill="1" applyBorder="1" applyAlignment="1" applyProtection="1">
      <alignment/>
      <protection locked="0"/>
    </xf>
    <xf numFmtId="3" fontId="41" fillId="0" borderId="97" xfId="0" applyNumberFormat="1" applyFont="1" applyFill="1" applyBorder="1" applyAlignment="1">
      <alignment horizontal="center"/>
    </xf>
    <xf numFmtId="0" fontId="46" fillId="0" borderId="94" xfId="0" applyFont="1" applyFill="1" applyBorder="1" applyAlignment="1">
      <alignment/>
    </xf>
    <xf numFmtId="0" fontId="0" fillId="0" borderId="103" xfId="0" applyFont="1" applyFill="1" applyBorder="1" applyAlignment="1" applyProtection="1">
      <alignment/>
      <protection locked="0"/>
    </xf>
    <xf numFmtId="0" fontId="0" fillId="0" borderId="144" xfId="0" applyFont="1" applyFill="1" applyBorder="1" applyAlignment="1" applyProtection="1">
      <alignment/>
      <protection locked="0"/>
    </xf>
    <xf numFmtId="3" fontId="42" fillId="0" borderId="117" xfId="0" applyNumberFormat="1" applyFont="1" applyFill="1" applyBorder="1" applyAlignment="1" applyProtection="1">
      <alignment/>
      <protection locked="0"/>
    </xf>
    <xf numFmtId="1" fontId="0" fillId="0" borderId="103" xfId="0" applyNumberFormat="1" applyFont="1" applyFill="1" applyBorder="1" applyAlignment="1" applyProtection="1">
      <alignment/>
      <protection locked="0"/>
    </xf>
    <xf numFmtId="1" fontId="0" fillId="0" borderId="145" xfId="0" applyNumberFormat="1" applyFont="1" applyFill="1" applyBorder="1" applyAlignment="1" applyProtection="1">
      <alignment/>
      <protection locked="0"/>
    </xf>
    <xf numFmtId="0" fontId="0" fillId="0" borderId="145" xfId="0" applyFont="1" applyFill="1" applyBorder="1" applyAlignment="1" applyProtection="1">
      <alignment/>
      <protection locked="0"/>
    </xf>
    <xf numFmtId="3" fontId="42" fillId="0" borderId="109" xfId="0" applyNumberFormat="1" applyFont="1" applyFill="1" applyBorder="1" applyAlignment="1">
      <alignment/>
    </xf>
    <xf numFmtId="164" fontId="42" fillId="0" borderId="146" xfId="0" applyNumberFormat="1" applyFont="1" applyFill="1" applyBorder="1" applyAlignment="1">
      <alignment horizontal="center"/>
    </xf>
    <xf numFmtId="3" fontId="42" fillId="0" borderId="133" xfId="0" applyNumberFormat="1" applyFont="1" applyFill="1" applyBorder="1" applyAlignment="1" applyProtection="1">
      <alignment/>
      <protection locked="0"/>
    </xf>
    <xf numFmtId="1" fontId="0" fillId="0" borderId="129" xfId="0" applyNumberFormat="1" applyFont="1" applyFill="1" applyBorder="1" applyAlignment="1" applyProtection="1">
      <alignment/>
      <protection locked="0"/>
    </xf>
    <xf numFmtId="1" fontId="0" fillId="0" borderId="131" xfId="0" applyNumberFormat="1" applyFont="1" applyFill="1" applyBorder="1" applyAlignment="1" applyProtection="1">
      <alignment/>
      <protection locked="0"/>
    </xf>
    <xf numFmtId="3" fontId="42" fillId="0" borderId="99" xfId="0" applyNumberFormat="1" applyFont="1" applyFill="1" applyBorder="1" applyAlignment="1">
      <alignment/>
    </xf>
    <xf numFmtId="164" fontId="42" fillId="0" borderId="95" xfId="0" applyNumberFormat="1" applyFont="1" applyFill="1" applyBorder="1" applyAlignment="1">
      <alignment horizontal="center"/>
    </xf>
    <xf numFmtId="3" fontId="42" fillId="0" borderId="126" xfId="0" applyNumberFormat="1" applyFont="1" applyFill="1" applyBorder="1" applyAlignment="1" applyProtection="1">
      <alignment/>
      <protection locked="0"/>
    </xf>
    <xf numFmtId="1" fontId="0" fillId="0" borderId="120" xfId="0" applyNumberFormat="1" applyFont="1" applyFill="1" applyBorder="1" applyAlignment="1" applyProtection="1">
      <alignment/>
      <protection locked="0"/>
    </xf>
    <xf numFmtId="3" fontId="42" fillId="0" borderId="110" xfId="0" applyNumberFormat="1" applyFont="1" applyFill="1" applyBorder="1" applyAlignment="1">
      <alignment/>
    </xf>
    <xf numFmtId="164" fontId="42" fillId="0" borderId="96" xfId="0" applyNumberFormat="1" applyFont="1" applyFill="1" applyBorder="1" applyAlignment="1">
      <alignment horizontal="center"/>
    </xf>
    <xf numFmtId="0" fontId="0" fillId="0" borderId="147" xfId="0" applyFont="1" applyFill="1" applyBorder="1" applyAlignment="1" applyProtection="1">
      <alignment/>
      <protection locked="0"/>
    </xf>
    <xf numFmtId="0" fontId="0" fillId="0" borderId="134" xfId="0" applyFont="1" applyFill="1" applyBorder="1" applyAlignment="1" applyProtection="1">
      <alignment/>
      <protection locked="0"/>
    </xf>
    <xf numFmtId="3" fontId="42" fillId="0" borderId="134" xfId="0" applyNumberFormat="1" applyFont="1" applyFill="1" applyBorder="1" applyAlignment="1" applyProtection="1">
      <alignment/>
      <protection locked="0"/>
    </xf>
    <xf numFmtId="1" fontId="0" fillId="0" borderId="118" xfId="0" applyNumberFormat="1" applyFont="1" applyFill="1" applyBorder="1" applyAlignment="1" applyProtection="1">
      <alignment/>
      <protection locked="0"/>
    </xf>
    <xf numFmtId="1" fontId="0" fillId="0" borderId="148" xfId="0" applyNumberFormat="1" applyFont="1" applyFill="1" applyBorder="1" applyAlignment="1" applyProtection="1">
      <alignment/>
      <protection locked="0"/>
    </xf>
    <xf numFmtId="3" fontId="42" fillId="0" borderId="129" xfId="0" applyNumberFormat="1" applyFont="1" applyFill="1" applyBorder="1" applyAlignment="1">
      <alignment/>
    </xf>
    <xf numFmtId="164" fontId="42" fillId="0" borderId="94" xfId="0" applyNumberFormat="1" applyFont="1" applyFill="1" applyBorder="1" applyAlignment="1">
      <alignment horizontal="center"/>
    </xf>
    <xf numFmtId="0" fontId="0" fillId="0" borderId="133" xfId="0" applyFont="1" applyFill="1" applyBorder="1" applyAlignment="1" applyProtection="1">
      <alignment/>
      <protection locked="0"/>
    </xf>
    <xf numFmtId="3" fontId="42" fillId="0" borderId="129" xfId="0" applyNumberFormat="1" applyFont="1" applyFill="1" applyBorder="1" applyAlignment="1" applyProtection="1">
      <alignment/>
      <protection locked="0"/>
    </xf>
    <xf numFmtId="1" fontId="0" fillId="0" borderId="99" xfId="0" applyNumberFormat="1" applyFont="1" applyFill="1" applyBorder="1" applyAlignment="1" applyProtection="1">
      <alignment/>
      <protection locked="0"/>
    </xf>
    <xf numFmtId="0" fontId="0" fillId="0" borderId="99" xfId="0" applyFont="1" applyFill="1" applyBorder="1" applyAlignment="1" applyProtection="1">
      <alignment/>
      <protection locked="0"/>
    </xf>
    <xf numFmtId="0" fontId="0" fillId="0" borderId="113" xfId="0" applyFont="1" applyFill="1" applyBorder="1" applyAlignment="1" applyProtection="1">
      <alignment/>
      <protection locked="0"/>
    </xf>
    <xf numFmtId="0" fontId="0" fillId="0" borderId="114" xfId="0" applyFont="1" applyFill="1" applyBorder="1" applyAlignment="1" applyProtection="1">
      <alignment/>
      <protection locked="0"/>
    </xf>
    <xf numFmtId="3" fontId="42" fillId="0" borderId="149" xfId="0" applyNumberFormat="1" applyFont="1" applyFill="1" applyBorder="1" applyAlignment="1" applyProtection="1">
      <alignment/>
      <protection locked="0"/>
    </xf>
    <xf numFmtId="1" fontId="0" fillId="0" borderId="110" xfId="0" applyNumberFormat="1" applyFont="1" applyFill="1" applyBorder="1" applyAlignment="1" applyProtection="1">
      <alignment/>
      <protection locked="0"/>
    </xf>
    <xf numFmtId="0" fontId="0" fillId="0" borderId="150" xfId="0" applyFont="1" applyFill="1" applyBorder="1" applyAlignment="1" applyProtection="1">
      <alignment/>
      <protection locked="0"/>
    </xf>
    <xf numFmtId="0" fontId="0" fillId="0" borderId="151" xfId="0" applyFont="1" applyFill="1" applyBorder="1" applyAlignment="1" applyProtection="1">
      <alignment/>
      <protection locked="0"/>
    </xf>
    <xf numFmtId="3" fontId="42" fillId="0" borderId="149" xfId="0" applyNumberFormat="1" applyFont="1" applyFill="1" applyBorder="1" applyAlignment="1">
      <alignment/>
    </xf>
    <xf numFmtId="164" fontId="42" fillId="0" borderId="97" xfId="0" applyNumberFormat="1" applyFont="1" applyFill="1" applyBorder="1" applyAlignment="1">
      <alignment horizontal="center"/>
    </xf>
    <xf numFmtId="0" fontId="47" fillId="0" borderId="104" xfId="0" applyFont="1" applyFill="1" applyBorder="1" applyAlignment="1">
      <alignment/>
    </xf>
    <xf numFmtId="0" fontId="42" fillId="0" borderId="138" xfId="0" applyFont="1" applyFill="1" applyBorder="1" applyAlignment="1">
      <alignment horizontal="center"/>
    </xf>
    <xf numFmtId="3" fontId="42" fillId="0" borderId="138" xfId="0" applyNumberFormat="1" applyFont="1" applyFill="1" applyBorder="1" applyAlignment="1">
      <alignment/>
    </xf>
    <xf numFmtId="3" fontId="42" fillId="0" borderId="138" xfId="0" applyNumberFormat="1" applyFont="1" applyFill="1" applyBorder="1" applyAlignment="1">
      <alignment horizontal="center"/>
    </xf>
    <xf numFmtId="3" fontId="42" fillId="0" borderId="102" xfId="0" applyNumberFormat="1" applyFont="1" applyFill="1" applyBorder="1" applyAlignment="1" applyProtection="1">
      <alignment/>
      <protection locked="0"/>
    </xf>
    <xf numFmtId="3" fontId="42" fillId="0" borderId="101" xfId="0" applyNumberFormat="1" applyFont="1" applyFill="1" applyBorder="1" applyAlignment="1" applyProtection="1">
      <alignment/>
      <protection locked="0"/>
    </xf>
    <xf numFmtId="3" fontId="42" fillId="0" borderId="87" xfId="0" applyNumberFormat="1" applyFont="1" applyFill="1" applyBorder="1" applyAlignment="1" applyProtection="1">
      <alignment/>
      <protection locked="0"/>
    </xf>
    <xf numFmtId="3" fontId="42" fillId="0" borderId="102" xfId="0" applyNumberFormat="1" applyFont="1" applyFill="1" applyBorder="1" applyAlignment="1" applyProtection="1">
      <alignment/>
      <protection/>
    </xf>
    <xf numFmtId="3" fontId="42" fillId="0" borderId="101" xfId="0" applyNumberFormat="1" applyFont="1" applyFill="1" applyBorder="1" applyAlignment="1">
      <alignment/>
    </xf>
    <xf numFmtId="3" fontId="42" fillId="0" borderId="141" xfId="0" applyNumberFormat="1" applyFont="1" applyFill="1" applyBorder="1" applyAlignment="1">
      <alignment/>
    </xf>
    <xf numFmtId="3" fontId="42" fillId="0" borderId="142" xfId="0" applyNumberFormat="1" applyFont="1" applyFill="1" applyBorder="1" applyAlignment="1">
      <alignment/>
    </xf>
    <xf numFmtId="3" fontId="42" fillId="0" borderId="104" xfId="0" applyNumberFormat="1" applyFont="1" applyFill="1" applyBorder="1" applyAlignment="1">
      <alignment/>
    </xf>
    <xf numFmtId="164" fontId="42" fillId="0" borderId="138" xfId="0" applyNumberFormat="1" applyFont="1" applyFill="1" applyBorder="1" applyAlignment="1">
      <alignment horizontal="center"/>
    </xf>
    <xf numFmtId="3" fontId="42" fillId="0" borderId="98" xfId="0" applyNumberFormat="1" applyFont="1" applyFill="1" applyBorder="1" applyAlignment="1">
      <alignment/>
    </xf>
    <xf numFmtId="1" fontId="0" fillId="0" borderId="129" xfId="0" applyNumberFormat="1" applyFont="1" applyFill="1" applyBorder="1" applyAlignment="1" applyProtection="1">
      <alignment horizontal="right"/>
      <protection locked="0"/>
    </xf>
    <xf numFmtId="3" fontId="42" fillId="0" borderId="137" xfId="0" applyNumberFormat="1" applyFont="1" applyFill="1" applyBorder="1" applyAlignment="1" applyProtection="1">
      <alignment/>
      <protection locked="0"/>
    </xf>
    <xf numFmtId="1" fontId="0" fillId="0" borderId="116" xfId="0" applyNumberFormat="1" applyFont="1" applyFill="1" applyBorder="1" applyAlignment="1" applyProtection="1">
      <alignment/>
      <protection locked="0"/>
    </xf>
    <xf numFmtId="3" fontId="42" fillId="0" borderId="138" xfId="0" applyNumberFormat="1" applyFont="1" applyFill="1" applyBorder="1" applyAlignment="1" applyProtection="1">
      <alignment/>
      <protection locked="0"/>
    </xf>
    <xf numFmtId="3" fontId="42" fillId="0" borderId="104" xfId="0" applyNumberFormat="1" applyFont="1" applyFill="1" applyBorder="1" applyAlignment="1" applyProtection="1">
      <alignment/>
      <protection locked="0"/>
    </xf>
    <xf numFmtId="3" fontId="42" fillId="0" borderId="142" xfId="0" applyNumberFormat="1" applyFont="1" applyFill="1" applyBorder="1" applyAlignment="1" applyProtection="1">
      <alignment/>
      <protection/>
    </xf>
    <xf numFmtId="0" fontId="0" fillId="0" borderId="112" xfId="0" applyFont="1" applyFill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42" fillId="0" borderId="112" xfId="0" applyNumberFormat="1" applyFont="1" applyFill="1" applyBorder="1" applyAlignment="1">
      <alignment horizontal="center"/>
    </xf>
    <xf numFmtId="3" fontId="42" fillId="0" borderId="112" xfId="0" applyNumberFormat="1" applyFont="1" applyFill="1" applyBorder="1" applyAlignment="1" applyProtection="1">
      <alignment/>
      <protection locked="0"/>
    </xf>
    <xf numFmtId="3" fontId="42" fillId="0" borderId="116" xfId="0" applyNumberFormat="1" applyFont="1" applyFill="1" applyBorder="1" applyAlignment="1" applyProtection="1">
      <alignment/>
      <protection locked="0"/>
    </xf>
    <xf numFmtId="3" fontId="42" fillId="0" borderId="38" xfId="0" applyNumberFormat="1" applyFont="1" applyFill="1" applyBorder="1" applyAlignment="1" applyProtection="1">
      <alignment/>
      <protection locked="0"/>
    </xf>
    <xf numFmtId="3" fontId="0" fillId="0" borderId="120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/>
    </xf>
    <xf numFmtId="164" fontId="42" fillId="0" borderId="102" xfId="0" applyNumberFormat="1" applyFont="1" applyFill="1" applyBorder="1" applyAlignment="1">
      <alignment horizontal="center"/>
    </xf>
    <xf numFmtId="0" fontId="47" fillId="0" borderId="105" xfId="0" applyFont="1" applyFill="1" applyBorder="1" applyAlignment="1">
      <alignment/>
    </xf>
    <xf numFmtId="3" fontId="42" fillId="0" borderId="152" xfId="0" applyNumberFormat="1" applyFont="1" applyFill="1" applyBorder="1" applyAlignment="1">
      <alignment/>
    </xf>
    <xf numFmtId="0" fontId="47" fillId="0" borderId="110" xfId="0" applyFont="1" applyFill="1" applyBorder="1" applyAlignment="1">
      <alignment/>
    </xf>
    <xf numFmtId="0" fontId="42" fillId="0" borderId="111" xfId="0" applyFont="1" applyFill="1" applyBorder="1" applyAlignment="1">
      <alignment horizontal="center"/>
    </xf>
    <xf numFmtId="3" fontId="42" fillId="0" borderId="111" xfId="0" applyNumberFormat="1" applyFont="1" applyFill="1" applyBorder="1" applyAlignment="1">
      <alignment/>
    </xf>
    <xf numFmtId="3" fontId="42" fillId="0" borderId="111" xfId="0" applyNumberFormat="1" applyFont="1" applyFill="1" applyBorder="1" applyAlignment="1">
      <alignment horizontal="center"/>
    </xf>
    <xf numFmtId="3" fontId="42" fillId="0" borderId="111" xfId="0" applyNumberFormat="1" applyFont="1" applyFill="1" applyBorder="1" applyAlignment="1" applyProtection="1">
      <alignment/>
      <protection locked="0"/>
    </xf>
    <xf numFmtId="3" fontId="42" fillId="0" borderId="110" xfId="0" applyNumberFormat="1" applyFont="1" applyFill="1" applyBorder="1" applyAlignment="1" applyProtection="1">
      <alignment/>
      <protection locked="0"/>
    </xf>
    <xf numFmtId="3" fontId="40" fillId="0" borderId="102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56" fillId="0" borderId="94" xfId="0" applyFont="1" applyFill="1" applyBorder="1" applyAlignment="1">
      <alignment/>
    </xf>
    <xf numFmtId="165" fontId="56" fillId="0" borderId="112" xfId="0" applyNumberFormat="1" applyFont="1" applyFill="1" applyBorder="1" applyAlignment="1">
      <alignment horizontal="center"/>
    </xf>
    <xf numFmtId="3" fontId="56" fillId="0" borderId="107" xfId="0" applyNumberFormat="1" applyFont="1" applyFill="1" applyBorder="1" applyAlignment="1">
      <alignment horizontal="right"/>
    </xf>
    <xf numFmtId="3" fontId="56" fillId="0" borderId="112" xfId="0" applyNumberFormat="1" applyFont="1" applyFill="1" applyBorder="1" applyAlignment="1">
      <alignment horizontal="right"/>
    </xf>
    <xf numFmtId="3" fontId="56" fillId="0" borderId="105" xfId="0" applyNumberFormat="1" applyFont="1" applyFill="1" applyBorder="1" applyAlignment="1">
      <alignment horizontal="right"/>
    </xf>
    <xf numFmtId="3" fontId="57" fillId="0" borderId="106" xfId="0" applyNumberFormat="1" applyFont="1" applyFill="1" applyBorder="1" applyAlignment="1">
      <alignment horizontal="right"/>
    </xf>
    <xf numFmtId="3" fontId="57" fillId="0" borderId="116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 applyProtection="1">
      <alignment horizontal="right"/>
      <protection locked="0"/>
    </xf>
    <xf numFmtId="4" fontId="56" fillId="0" borderId="109" xfId="0" applyNumberFormat="1" applyFont="1" applyFill="1" applyBorder="1" applyAlignment="1" applyProtection="1">
      <alignment horizontal="right"/>
      <protection locked="0"/>
    </xf>
    <xf numFmtId="4" fontId="56" fillId="0" borderId="106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Alignment="1">
      <alignment horizontal="right"/>
    </xf>
    <xf numFmtId="2" fontId="56" fillId="0" borderId="146" xfId="0" applyNumberFormat="1" applyFont="1" applyFill="1" applyBorder="1" applyAlignment="1">
      <alignment horizontal="right"/>
    </xf>
    <xf numFmtId="2" fontId="57" fillId="0" borderId="107" xfId="0" applyNumberFormat="1" applyFont="1" applyFill="1" applyBorder="1" applyAlignment="1">
      <alignment horizontal="right"/>
    </xf>
    <xf numFmtId="0" fontId="56" fillId="0" borderId="96" xfId="0" applyFont="1" applyFill="1" applyBorder="1" applyAlignment="1">
      <alignment/>
    </xf>
    <xf numFmtId="165" fontId="56" fillId="0" borderId="96" xfId="0" applyNumberFormat="1" applyFont="1" applyFill="1" applyBorder="1" applyAlignment="1">
      <alignment horizontal="center"/>
    </xf>
    <xf numFmtId="3" fontId="56" fillId="0" borderId="126" xfId="0" applyNumberFormat="1" applyFont="1" applyFill="1" applyBorder="1" applyAlignment="1">
      <alignment horizontal="right"/>
    </xf>
    <xf numFmtId="3" fontId="56" fillId="0" borderId="96" xfId="0" applyNumberFormat="1" applyFont="1" applyFill="1" applyBorder="1" applyAlignment="1">
      <alignment horizontal="right"/>
    </xf>
    <xf numFmtId="3" fontId="56" fillId="0" borderId="122" xfId="0" applyNumberFormat="1" applyFont="1" applyFill="1" applyBorder="1" applyAlignment="1">
      <alignment horizontal="right"/>
    </xf>
    <xf numFmtId="3" fontId="57" fillId="0" borderId="96" xfId="0" applyNumberFormat="1" applyFont="1" applyFill="1" applyBorder="1" applyAlignment="1">
      <alignment horizontal="right"/>
    </xf>
    <xf numFmtId="3" fontId="57" fillId="0" borderId="122" xfId="0" applyNumberFormat="1" applyFont="1" applyFill="1" applyBorder="1" applyAlignment="1">
      <alignment horizontal="right"/>
    </xf>
    <xf numFmtId="4" fontId="56" fillId="0" borderId="124" xfId="0" applyNumberFormat="1" applyFont="1" applyFill="1" applyBorder="1" applyAlignment="1" applyProtection="1">
      <alignment horizontal="right"/>
      <protection locked="0"/>
    </xf>
    <xf numFmtId="4" fontId="56" fillId="0" borderId="122" xfId="0" applyNumberFormat="1" applyFont="1" applyFill="1" applyBorder="1" applyAlignment="1" applyProtection="1">
      <alignment horizontal="right"/>
      <protection locked="0"/>
    </xf>
    <xf numFmtId="4" fontId="56" fillId="0" borderId="111" xfId="0" applyNumberFormat="1" applyFont="1" applyFill="1" applyBorder="1" applyAlignment="1" applyProtection="1">
      <alignment horizontal="right"/>
      <protection locked="0"/>
    </xf>
    <xf numFmtId="2" fontId="56" fillId="0" borderId="97" xfId="0" applyNumberFormat="1" applyFont="1" applyFill="1" applyBorder="1" applyAlignment="1">
      <alignment horizontal="right"/>
    </xf>
    <xf numFmtId="2" fontId="57" fillId="0" borderId="126" xfId="0" applyNumberFormat="1" applyFont="1" applyFill="1" applyBorder="1" applyAlignment="1">
      <alignment horizontal="right"/>
    </xf>
    <xf numFmtId="0" fontId="56" fillId="0" borderId="94" xfId="0" applyFont="1" applyFill="1" applyBorder="1" applyAlignment="1">
      <alignment horizontal="center"/>
    </xf>
    <xf numFmtId="3" fontId="56" fillId="0" borderId="95" xfId="0" applyNumberFormat="1" applyFont="1" applyFill="1" applyBorder="1" applyAlignment="1">
      <alignment horizontal="center"/>
    </xf>
    <xf numFmtId="3" fontId="56" fillId="0" borderId="133" xfId="0" applyNumberFormat="1" applyFont="1" applyFill="1" applyBorder="1" applyAlignment="1">
      <alignment horizontal="right"/>
    </xf>
    <xf numFmtId="3" fontId="56" fillId="0" borderId="94" xfId="0" applyNumberFormat="1" applyFont="1" applyFill="1" applyBorder="1" applyAlignment="1">
      <alignment horizontal="right"/>
    </xf>
    <xf numFmtId="3" fontId="56" fillId="0" borderId="99" xfId="0" applyNumberFormat="1" applyFont="1" applyFill="1" applyBorder="1" applyAlignment="1">
      <alignment horizontal="right"/>
    </xf>
    <xf numFmtId="3" fontId="57" fillId="0" borderId="95" xfId="0" applyNumberFormat="1" applyFont="1" applyFill="1" applyBorder="1" applyAlignment="1">
      <alignment horizontal="right"/>
    </xf>
    <xf numFmtId="3" fontId="57" fillId="0" borderId="98" xfId="0" applyNumberFormat="1" applyFont="1" applyFill="1" applyBorder="1" applyAlignment="1">
      <alignment horizontal="right"/>
    </xf>
    <xf numFmtId="3" fontId="57" fillId="0" borderId="117" xfId="0" applyNumberFormat="1" applyFont="1" applyFill="1" applyBorder="1" applyAlignment="1">
      <alignment horizontal="right"/>
    </xf>
    <xf numFmtId="3" fontId="56" fillId="0" borderId="129" xfId="0" applyNumberFormat="1" applyFont="1" applyFill="1" applyBorder="1" applyAlignment="1" applyProtection="1">
      <alignment horizontal="right"/>
      <protection locked="0"/>
    </xf>
    <xf numFmtId="3" fontId="56" fillId="0" borderId="109" xfId="0" applyNumberFormat="1" applyFont="1" applyFill="1" applyBorder="1" applyAlignment="1" applyProtection="1">
      <alignment horizontal="right"/>
      <protection locked="0"/>
    </xf>
    <xf numFmtId="0" fontId="56" fillId="0" borderId="146" xfId="0" applyFont="1" applyFill="1" applyBorder="1" applyAlignment="1">
      <alignment horizontal="right"/>
    </xf>
    <xf numFmtId="3" fontId="57" fillId="0" borderId="133" xfId="0" applyNumberFormat="1" applyFont="1" applyFill="1" applyBorder="1" applyAlignment="1">
      <alignment horizontal="right"/>
    </xf>
    <xf numFmtId="0" fontId="56" fillId="0" borderId="95" xfId="0" applyFont="1" applyFill="1" applyBorder="1" applyAlignment="1">
      <alignment horizontal="center"/>
    </xf>
    <xf numFmtId="3" fontId="57" fillId="0" borderId="99" xfId="0" applyNumberFormat="1" applyFont="1" applyFill="1" applyBorder="1" applyAlignment="1">
      <alignment horizontal="right"/>
    </xf>
    <xf numFmtId="3" fontId="56" fillId="0" borderId="99" xfId="0" applyNumberFormat="1" applyFont="1" applyFill="1" applyBorder="1" applyAlignment="1" applyProtection="1">
      <alignment horizontal="right"/>
      <protection locked="0"/>
    </xf>
    <xf numFmtId="4" fontId="56" fillId="0" borderId="112" xfId="0" applyNumberFormat="1" applyFont="1" applyFill="1" applyBorder="1" applyAlignment="1" applyProtection="1">
      <alignment horizontal="right"/>
      <protection locked="0"/>
    </xf>
    <xf numFmtId="0" fontId="56" fillId="0" borderId="95" xfId="0" applyFont="1" applyFill="1" applyBorder="1" applyAlignment="1">
      <alignment horizontal="right"/>
    </xf>
    <xf numFmtId="0" fontId="56" fillId="0" borderId="97" xfId="0" applyFont="1" applyFill="1" applyBorder="1" applyAlignment="1">
      <alignment horizontal="center"/>
    </xf>
    <xf numFmtId="3" fontId="56" fillId="0" borderId="112" xfId="0" applyNumberFormat="1" applyFont="1" applyFill="1" applyBorder="1" applyAlignment="1">
      <alignment horizontal="center"/>
    </xf>
    <xf numFmtId="3" fontId="56" fillId="0" borderId="121" xfId="0" applyNumberFormat="1" applyFont="1" applyFill="1" applyBorder="1" applyAlignment="1">
      <alignment horizontal="right"/>
    </xf>
    <xf numFmtId="3" fontId="56" fillId="0" borderId="116" xfId="0" applyNumberFormat="1" applyFont="1" applyFill="1" applyBorder="1" applyAlignment="1">
      <alignment horizontal="right"/>
    </xf>
    <xf numFmtId="3" fontId="57" fillId="0" borderId="112" xfId="0" applyNumberFormat="1" applyFont="1" applyFill="1" applyBorder="1" applyAlignment="1">
      <alignment horizontal="right"/>
    </xf>
    <xf numFmtId="3" fontId="57" fillId="0" borderId="121" xfId="0" applyNumberFormat="1" applyFont="1" applyFill="1" applyBorder="1" applyAlignment="1">
      <alignment horizontal="right"/>
    </xf>
    <xf numFmtId="3" fontId="56" fillId="0" borderId="149" xfId="0" applyNumberFormat="1" applyFont="1" applyFill="1" applyBorder="1" applyAlignment="1" applyProtection="1">
      <alignment horizontal="right"/>
      <protection locked="0"/>
    </xf>
    <xf numFmtId="3" fontId="56" fillId="0" borderId="100" xfId="0" applyNumberFormat="1" applyFont="1" applyFill="1" applyBorder="1" applyAlignment="1" applyProtection="1">
      <alignment horizontal="right"/>
      <protection locked="0"/>
    </xf>
    <xf numFmtId="0" fontId="56" fillId="0" borderId="96" xfId="0" applyFont="1" applyFill="1" applyBorder="1" applyAlignment="1">
      <alignment horizontal="right"/>
    </xf>
    <xf numFmtId="3" fontId="57" fillId="0" borderId="102" xfId="0" applyNumberFormat="1" applyFont="1" applyFill="1" applyBorder="1" applyAlignment="1">
      <alignment horizontal="right"/>
    </xf>
    <xf numFmtId="3" fontId="57" fillId="0" borderId="138" xfId="0" applyNumberFormat="1" applyFont="1" applyFill="1" applyBorder="1" applyAlignment="1">
      <alignment horizontal="right"/>
    </xf>
    <xf numFmtId="3" fontId="57" fillId="0" borderId="104" xfId="0" applyNumberFormat="1" applyFont="1" applyFill="1" applyBorder="1" applyAlignment="1">
      <alignment horizontal="right"/>
    </xf>
    <xf numFmtId="3" fontId="57" fillId="0" borderId="153" xfId="0" applyNumberFormat="1" applyFont="1" applyFill="1" applyBorder="1" applyAlignment="1">
      <alignment horizontal="right"/>
    </xf>
    <xf numFmtId="3" fontId="56" fillId="0" borderId="117" xfId="0" applyNumberFormat="1" applyFont="1" applyFill="1" applyBorder="1" applyAlignment="1" applyProtection="1">
      <alignment horizontal="right"/>
      <protection locked="0"/>
    </xf>
    <xf numFmtId="3" fontId="56" fillId="0" borderId="134" xfId="0" applyNumberFormat="1" applyFont="1" applyFill="1" applyBorder="1" applyAlignment="1" applyProtection="1">
      <alignment horizontal="right"/>
      <protection locked="0"/>
    </xf>
    <xf numFmtId="0" fontId="56" fillId="0" borderId="94" xfId="0" applyFont="1" applyFill="1" applyBorder="1" applyAlignment="1">
      <alignment horizontal="right"/>
    </xf>
    <xf numFmtId="3" fontId="56" fillId="0" borderId="95" xfId="0" applyNumberFormat="1" applyFont="1" applyFill="1" applyBorder="1" applyAlignment="1">
      <alignment horizontal="right"/>
    </xf>
    <xf numFmtId="3" fontId="57" fillId="0" borderId="128" xfId="0" applyNumberFormat="1" applyFont="1" applyFill="1" applyBorder="1" applyAlignment="1">
      <alignment horizontal="right"/>
    </xf>
    <xf numFmtId="3" fontId="56" fillId="0" borderId="133" xfId="0" applyNumberFormat="1" applyFont="1" applyFill="1" applyBorder="1" applyAlignment="1" applyProtection="1">
      <alignment horizontal="right"/>
      <protection locked="0"/>
    </xf>
    <xf numFmtId="0" fontId="56" fillId="0" borderId="96" xfId="0" applyFont="1" applyFill="1" applyBorder="1" applyAlignment="1">
      <alignment horizontal="center"/>
    </xf>
    <xf numFmtId="3" fontId="56" fillId="0" borderId="96" xfId="0" applyNumberFormat="1" applyFont="1" applyFill="1" applyBorder="1" applyAlignment="1">
      <alignment horizontal="center"/>
    </xf>
    <xf numFmtId="3" fontId="57" fillId="0" borderId="100" xfId="0" applyNumberFormat="1" applyFont="1" applyFill="1" applyBorder="1" applyAlignment="1">
      <alignment horizontal="right"/>
    </xf>
    <xf numFmtId="3" fontId="56" fillId="0" borderId="126" xfId="0" applyNumberFormat="1" applyFont="1" applyFill="1" applyBorder="1" applyAlignment="1" applyProtection="1">
      <alignment horizontal="right"/>
      <protection locked="0"/>
    </xf>
    <xf numFmtId="3" fontId="56" fillId="0" borderId="0" xfId="0" applyNumberFormat="1" applyFont="1" applyFill="1" applyBorder="1" applyAlignment="1" applyProtection="1">
      <alignment horizontal="right"/>
      <protection locked="0"/>
    </xf>
    <xf numFmtId="0" fontId="56" fillId="0" borderId="97" xfId="0" applyFont="1" applyFill="1" applyBorder="1" applyAlignment="1">
      <alignment horizontal="right"/>
    </xf>
    <xf numFmtId="3" fontId="57" fillId="0" borderId="94" xfId="0" applyNumberFormat="1" applyFont="1" applyFill="1" applyBorder="1" applyAlignment="1">
      <alignment horizontal="center"/>
    </xf>
    <xf numFmtId="3" fontId="56" fillId="0" borderId="147" xfId="0" applyNumberFormat="1" applyFont="1" applyFill="1" applyBorder="1" applyAlignment="1">
      <alignment horizontal="right"/>
    </xf>
    <xf numFmtId="3" fontId="56" fillId="0" borderId="146" xfId="0" applyNumberFormat="1" applyFont="1" applyFill="1" applyBorder="1" applyAlignment="1">
      <alignment horizontal="right"/>
    </xf>
    <xf numFmtId="3" fontId="56" fillId="0" borderId="109" xfId="0" applyNumberFormat="1" applyFont="1" applyFill="1" applyBorder="1" applyAlignment="1">
      <alignment horizontal="right"/>
    </xf>
    <xf numFmtId="3" fontId="57" fillId="0" borderId="146" xfId="0" applyNumberFormat="1" applyFont="1" applyFill="1" applyBorder="1" applyAlignment="1">
      <alignment horizontal="right"/>
    </xf>
    <xf numFmtId="3" fontId="57" fillId="0" borderId="109" xfId="0" applyNumberFormat="1" applyFont="1" applyFill="1" applyBorder="1" applyAlignment="1">
      <alignment horizontal="right"/>
    </xf>
    <xf numFmtId="164" fontId="57" fillId="0" borderId="146" xfId="0" applyNumberFormat="1" applyFont="1" applyFill="1" applyBorder="1" applyAlignment="1">
      <alignment horizontal="right"/>
    </xf>
    <xf numFmtId="3" fontId="57" fillId="0" borderId="103" xfId="0" applyNumberFormat="1" applyFont="1" applyFill="1" applyBorder="1" applyAlignment="1" applyProtection="1">
      <alignment horizontal="right"/>
      <protection locked="0"/>
    </xf>
    <xf numFmtId="3" fontId="57" fillId="0" borderId="154" xfId="0" applyNumberFormat="1" applyFont="1" applyFill="1" applyBorder="1" applyAlignment="1" applyProtection="1">
      <alignment horizontal="right"/>
      <protection locked="0"/>
    </xf>
    <xf numFmtId="4" fontId="56" fillId="0" borderId="146" xfId="0" applyNumberFormat="1" applyFont="1" applyFill="1" applyBorder="1" applyAlignment="1" applyProtection="1">
      <alignment horizontal="right"/>
      <protection locked="0"/>
    </xf>
    <xf numFmtId="164" fontId="57" fillId="0" borderId="147" xfId="0" applyNumberFormat="1" applyFont="1" applyFill="1" applyBorder="1" applyAlignment="1">
      <alignment horizontal="right"/>
    </xf>
    <xf numFmtId="3" fontId="57" fillId="0" borderId="95" xfId="0" applyNumberFormat="1" applyFont="1" applyFill="1" applyBorder="1" applyAlignment="1">
      <alignment horizontal="center"/>
    </xf>
    <xf numFmtId="164" fontId="57" fillId="0" borderId="95" xfId="0" applyNumberFormat="1" applyFont="1" applyFill="1" applyBorder="1" applyAlignment="1">
      <alignment horizontal="right"/>
    </xf>
    <xf numFmtId="3" fontId="57" fillId="0" borderId="129" xfId="0" applyNumberFormat="1" applyFont="1" applyFill="1" applyBorder="1" applyAlignment="1" applyProtection="1">
      <alignment horizontal="right"/>
      <protection locked="0"/>
    </xf>
    <xf numFmtId="3" fontId="57" fillId="0" borderId="128" xfId="0" applyNumberFormat="1" applyFont="1" applyFill="1" applyBorder="1" applyAlignment="1" applyProtection="1">
      <alignment horizontal="right"/>
      <protection locked="0"/>
    </xf>
    <xf numFmtId="4" fontId="56" fillId="0" borderId="95" xfId="0" applyNumberFormat="1" applyFont="1" applyFill="1" applyBorder="1" applyAlignment="1" applyProtection="1">
      <alignment horizontal="right"/>
      <protection locked="0"/>
    </xf>
    <xf numFmtId="164" fontId="57" fillId="0" borderId="133" xfId="0" applyNumberFormat="1" applyFont="1" applyFill="1" applyBorder="1" applyAlignment="1">
      <alignment horizontal="right"/>
    </xf>
    <xf numFmtId="3" fontId="57" fillId="0" borderId="96" xfId="0" applyNumberFormat="1" applyFont="1" applyFill="1" applyBorder="1" applyAlignment="1">
      <alignment horizontal="center"/>
    </xf>
    <xf numFmtId="3" fontId="56" fillId="0" borderId="113" xfId="0" applyNumberFormat="1" applyFont="1" applyFill="1" applyBorder="1" applyAlignment="1">
      <alignment horizontal="right"/>
    </xf>
    <xf numFmtId="3" fontId="56" fillId="0" borderId="111" xfId="0" applyNumberFormat="1" applyFont="1" applyFill="1" applyBorder="1" applyAlignment="1">
      <alignment horizontal="right"/>
    </xf>
    <xf numFmtId="3" fontId="56" fillId="0" borderId="110" xfId="0" applyNumberFormat="1" applyFont="1" applyFill="1" applyBorder="1" applyAlignment="1">
      <alignment horizontal="right"/>
    </xf>
    <xf numFmtId="164" fontId="57" fillId="0" borderId="96" xfId="0" applyNumberFormat="1" applyFont="1" applyFill="1" applyBorder="1" applyAlignment="1">
      <alignment horizontal="right"/>
    </xf>
    <xf numFmtId="3" fontId="57" fillId="0" borderId="124" xfId="0" applyNumberFormat="1" applyFont="1" applyFill="1" applyBorder="1" applyAlignment="1" applyProtection="1">
      <alignment horizontal="right"/>
      <protection locked="0"/>
    </xf>
    <xf numFmtId="3" fontId="57" fillId="0" borderId="155" xfId="0" applyNumberFormat="1" applyFont="1" applyFill="1" applyBorder="1" applyAlignment="1" applyProtection="1">
      <alignment horizontal="right"/>
      <protection locked="0"/>
    </xf>
    <xf numFmtId="3" fontId="56" fillId="0" borderId="122" xfId="0" applyNumberFormat="1" applyFont="1" applyFill="1" applyBorder="1" applyAlignment="1" applyProtection="1">
      <alignment horizontal="right"/>
      <protection locked="0"/>
    </xf>
    <xf numFmtId="4" fontId="56" fillId="0" borderId="96" xfId="0" applyNumberFormat="1" applyFont="1" applyFill="1" applyBorder="1" applyAlignment="1" applyProtection="1">
      <alignment horizontal="right"/>
      <protection locked="0"/>
    </xf>
    <xf numFmtId="164" fontId="57" fillId="0" borderId="126" xfId="0" applyNumberFormat="1" applyFont="1" applyFill="1" applyBorder="1" applyAlignment="1">
      <alignment horizontal="right"/>
    </xf>
    <xf numFmtId="3" fontId="57" fillId="0" borderId="94" xfId="0" applyNumberFormat="1" applyFont="1" applyFill="1" applyBorder="1" applyAlignment="1">
      <alignment horizontal="right"/>
    </xf>
    <xf numFmtId="3" fontId="57" fillId="0" borderId="134" xfId="0" applyNumberFormat="1" applyFont="1" applyFill="1" applyBorder="1" applyAlignment="1" applyProtection="1">
      <alignment horizontal="right"/>
      <protection locked="0"/>
    </xf>
    <xf numFmtId="3" fontId="57" fillId="0" borderId="156" xfId="0" applyNumberFormat="1" applyFont="1" applyFill="1" applyBorder="1" applyAlignment="1" applyProtection="1">
      <alignment horizontal="right"/>
      <protection locked="0"/>
    </xf>
    <xf numFmtId="3" fontId="56" fillId="0" borderId="103" xfId="0" applyNumberFormat="1" applyFont="1" applyFill="1" applyBorder="1" applyAlignment="1" applyProtection="1">
      <alignment horizontal="right"/>
      <protection locked="0"/>
    </xf>
    <xf numFmtId="4" fontId="56" fillId="0" borderId="94" xfId="0" applyNumberFormat="1" applyFont="1" applyFill="1" applyBorder="1" applyAlignment="1" applyProtection="1">
      <alignment horizontal="right"/>
      <protection locked="0"/>
    </xf>
    <xf numFmtId="164" fontId="57" fillId="0" borderId="117" xfId="0" applyNumberFormat="1" applyFont="1" applyFill="1" applyBorder="1" applyAlignment="1">
      <alignment horizontal="right"/>
    </xf>
    <xf numFmtId="164" fontId="57" fillId="0" borderId="94" xfId="0" applyNumberFormat="1" applyFont="1" applyFill="1" applyBorder="1" applyAlignment="1">
      <alignment horizontal="right"/>
    </xf>
    <xf numFmtId="0" fontId="57" fillId="0" borderId="95" xfId="0" applyFont="1" applyFill="1" applyBorder="1" applyAlignment="1">
      <alignment horizontal="center"/>
    </xf>
    <xf numFmtId="3" fontId="57" fillId="0" borderId="97" xfId="0" applyNumberFormat="1" applyFont="1" applyFill="1" applyBorder="1" applyAlignment="1">
      <alignment horizontal="center"/>
    </xf>
    <xf numFmtId="3" fontId="57" fillId="0" borderId="97" xfId="0" applyNumberFormat="1" applyFont="1" applyFill="1" applyBorder="1" applyAlignment="1">
      <alignment horizontal="right"/>
    </xf>
    <xf numFmtId="3" fontId="57" fillId="0" borderId="149" xfId="0" applyNumberFormat="1" applyFont="1" applyFill="1" applyBorder="1" applyAlignment="1" applyProtection="1">
      <alignment horizontal="right"/>
      <protection locked="0"/>
    </xf>
    <xf numFmtId="3" fontId="57" fillId="0" borderId="64" xfId="0" applyNumberFormat="1" applyFont="1" applyFill="1" applyBorder="1" applyAlignment="1" applyProtection="1">
      <alignment horizontal="right"/>
      <protection locked="0"/>
    </xf>
    <xf numFmtId="3" fontId="56" fillId="0" borderId="124" xfId="0" applyNumberFormat="1" applyFont="1" applyFill="1" applyBorder="1" applyAlignment="1" applyProtection="1">
      <alignment horizontal="right"/>
      <protection locked="0"/>
    </xf>
    <xf numFmtId="4" fontId="56" fillId="0" borderId="97" xfId="0" applyNumberFormat="1" applyFont="1" applyFill="1" applyBorder="1" applyAlignment="1" applyProtection="1">
      <alignment horizontal="right"/>
      <protection locked="0"/>
    </xf>
    <xf numFmtId="164" fontId="57" fillId="0" borderId="137" xfId="0" applyNumberFormat="1" applyFont="1" applyFill="1" applyBorder="1" applyAlignment="1">
      <alignment horizontal="right"/>
    </xf>
    <xf numFmtId="164" fontId="57" fillId="0" borderId="97" xfId="0" applyNumberFormat="1" applyFont="1" applyFill="1" applyBorder="1" applyAlignment="1">
      <alignment horizontal="right"/>
    </xf>
    <xf numFmtId="3" fontId="56" fillId="0" borderId="117" xfId="0" applyNumberFormat="1" applyFont="1" applyFill="1" applyBorder="1" applyAlignment="1">
      <alignment horizontal="right"/>
    </xf>
    <xf numFmtId="3" fontId="56" fillId="0" borderId="98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 applyProtection="1">
      <alignment horizontal="right"/>
      <protection locked="0"/>
    </xf>
    <xf numFmtId="0" fontId="56" fillId="0" borderId="112" xfId="0" applyFont="1" applyFill="1" applyBorder="1" applyAlignment="1">
      <alignment/>
    </xf>
    <xf numFmtId="3" fontId="56" fillId="0" borderId="105" xfId="0" applyNumberFormat="1" applyFont="1" applyFill="1" applyBorder="1" applyAlignment="1" applyProtection="1">
      <alignment horizontal="right"/>
      <protection locked="0"/>
    </xf>
    <xf numFmtId="3" fontId="56" fillId="0" borderId="106" xfId="0" applyNumberFormat="1" applyFont="1" applyFill="1" applyBorder="1" applyAlignment="1" applyProtection="1">
      <alignment horizontal="right"/>
      <protection locked="0"/>
    </xf>
    <xf numFmtId="0" fontId="56" fillId="0" borderId="112" xfId="0" applyFont="1" applyFill="1" applyBorder="1" applyAlignment="1">
      <alignment horizontal="right"/>
    </xf>
    <xf numFmtId="3" fontId="57" fillId="0" borderId="109" xfId="0" applyNumberFormat="1" applyFont="1" applyFill="1" applyBorder="1" applyAlignment="1" applyProtection="1">
      <alignment horizontal="right"/>
      <protection locked="0"/>
    </xf>
    <xf numFmtId="164" fontId="57" fillId="0" borderId="99" xfId="0" applyNumberFormat="1" applyFont="1" applyFill="1" applyBorder="1" applyAlignment="1" applyProtection="1">
      <alignment horizontal="right"/>
      <protection locked="0"/>
    </xf>
    <xf numFmtId="164" fontId="57" fillId="0" borderId="98" xfId="0" applyNumberFormat="1" applyFont="1" applyFill="1" applyBorder="1" applyAlignment="1" applyProtection="1">
      <alignment horizontal="right"/>
      <protection locked="0"/>
    </xf>
    <xf numFmtId="164" fontId="57" fillId="0" borderId="100" xfId="0" applyNumberFormat="1" applyFont="1" applyFill="1" applyBorder="1" applyAlignment="1" applyProtection="1">
      <alignment horizontal="right"/>
      <protection locked="0"/>
    </xf>
    <xf numFmtId="164" fontId="57" fillId="0" borderId="94" xfId="0" applyNumberFormat="1" applyFont="1" applyFill="1" applyBorder="1" applyAlignment="1" applyProtection="1">
      <alignment horizontal="right"/>
      <protection locked="0"/>
    </xf>
    <xf numFmtId="164" fontId="57" fillId="0" borderId="95" xfId="0" applyNumberFormat="1" applyFont="1" applyFill="1" applyBorder="1" applyAlignment="1" applyProtection="1">
      <alignment horizontal="right"/>
      <protection locked="0"/>
    </xf>
    <xf numFmtId="164" fontId="57" fillId="0" borderId="97" xfId="0" applyNumberFormat="1" applyFont="1" applyFill="1" applyBorder="1" applyAlignment="1" applyProtection="1">
      <alignment horizontal="right"/>
      <protection locked="0"/>
    </xf>
    <xf numFmtId="3" fontId="56" fillId="0" borderId="121" xfId="0" applyNumberFormat="1" applyFont="1" applyFill="1" applyBorder="1" applyAlignment="1">
      <alignment/>
    </xf>
    <xf numFmtId="0" fontId="12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3" fontId="41" fillId="0" borderId="0" xfId="0" applyNumberFormat="1" applyFont="1" applyFill="1" applyAlignment="1">
      <alignment/>
    </xf>
    <xf numFmtId="10" fontId="14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14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 indent="1"/>
    </xf>
    <xf numFmtId="0" fontId="46" fillId="0" borderId="138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3" fontId="0" fillId="0" borderId="138" xfId="0" applyNumberFormat="1" applyFont="1" applyFill="1" applyBorder="1" applyAlignment="1">
      <alignment horizontal="center" vertical="center"/>
    </xf>
    <xf numFmtId="3" fontId="0" fillId="0" borderId="104" xfId="0" applyNumberFormat="1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1" fillId="0" borderId="138" xfId="0" applyFont="1" applyFill="1" applyBorder="1" applyAlignment="1">
      <alignment horizontal="center" vertical="center"/>
    </xf>
    <xf numFmtId="3" fontId="0" fillId="0" borderId="102" xfId="0" applyNumberFormat="1" applyFont="1" applyFill="1" applyBorder="1" applyAlignment="1">
      <alignment horizontal="center"/>
    </xf>
    <xf numFmtId="3" fontId="41" fillId="0" borderId="101" xfId="0" applyNumberFormat="1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3" fontId="0" fillId="0" borderId="113" xfId="0" applyNumberFormat="1" applyFont="1" applyFill="1" applyBorder="1" applyAlignment="1">
      <alignment horizontal="center" shrinkToFit="1"/>
    </xf>
    <xf numFmtId="3" fontId="41" fillId="0" borderId="111" xfId="0" applyNumberFormat="1" applyFont="1" applyFill="1" applyBorder="1" applyAlignment="1">
      <alignment horizontal="center"/>
    </xf>
    <xf numFmtId="3" fontId="41" fillId="0" borderId="114" xfId="0" applyNumberFormat="1" applyFont="1" applyFill="1" applyBorder="1" applyAlignment="1">
      <alignment horizontal="center"/>
    </xf>
    <xf numFmtId="3" fontId="0" fillId="0" borderId="150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1" fillId="0" borderId="113" xfId="0" applyFont="1" applyFill="1" applyBorder="1" applyAlignment="1">
      <alignment horizontal="center" shrinkToFit="1"/>
    </xf>
    <xf numFmtId="0" fontId="58" fillId="0" borderId="116" xfId="0" applyFont="1" applyFill="1" applyBorder="1" applyAlignment="1">
      <alignment horizontal="left" indent="1"/>
    </xf>
    <xf numFmtId="165" fontId="57" fillId="0" borderId="109" xfId="0" applyNumberFormat="1" applyFont="1" applyFill="1" applyBorder="1" applyAlignment="1">
      <alignment horizontal="right"/>
    </xf>
    <xf numFmtId="165" fontId="57" fillId="0" borderId="94" xfId="0" applyNumberFormat="1" applyFont="1" applyFill="1" applyBorder="1" applyAlignment="1">
      <alignment horizontal="right"/>
    </xf>
    <xf numFmtId="3" fontId="57" fillId="0" borderId="134" xfId="0" applyNumberFormat="1" applyFont="1" applyFill="1" applyBorder="1" applyAlignment="1">
      <alignment horizontal="right"/>
    </xf>
    <xf numFmtId="4" fontId="57" fillId="0" borderId="107" xfId="0" applyNumberFormat="1" applyFont="1" applyFill="1" applyBorder="1" applyAlignment="1">
      <alignment horizontal="right"/>
    </xf>
    <xf numFmtId="165" fontId="57" fillId="0" borderId="147" xfId="0" applyNumberFormat="1" applyFont="1" applyFill="1" applyBorder="1" applyAlignment="1">
      <alignment horizontal="right"/>
    </xf>
    <xf numFmtId="3" fontId="57" fillId="0" borderId="147" xfId="0" applyNumberFormat="1" applyFont="1" applyFill="1" applyBorder="1" applyAlignment="1">
      <alignment horizontal="right"/>
    </xf>
    <xf numFmtId="0" fontId="58" fillId="0" borderId="122" xfId="0" applyFont="1" applyFill="1" applyBorder="1" applyAlignment="1">
      <alignment horizontal="left" indent="1"/>
    </xf>
    <xf numFmtId="165" fontId="57" fillId="0" borderId="122" xfId="0" applyNumberFormat="1" applyFont="1" applyFill="1" applyBorder="1" applyAlignment="1">
      <alignment horizontal="right"/>
    </xf>
    <xf numFmtId="165" fontId="57" fillId="0" borderId="96" xfId="0" applyNumberFormat="1" applyFont="1" applyFill="1" applyBorder="1" applyAlignment="1">
      <alignment horizontal="right"/>
    </xf>
    <xf numFmtId="3" fontId="57" fillId="0" borderId="124" xfId="0" applyNumberFormat="1" applyFont="1" applyFill="1" applyBorder="1" applyAlignment="1">
      <alignment horizontal="right"/>
    </xf>
    <xf numFmtId="4" fontId="57" fillId="0" borderId="126" xfId="0" applyNumberFormat="1" applyFont="1" applyFill="1" applyBorder="1" applyAlignment="1">
      <alignment horizontal="right"/>
    </xf>
    <xf numFmtId="165" fontId="57" fillId="0" borderId="126" xfId="0" applyNumberFormat="1" applyFont="1" applyFill="1" applyBorder="1" applyAlignment="1">
      <alignment horizontal="right"/>
    </xf>
    <xf numFmtId="3" fontId="57" fillId="0" borderId="126" xfId="0" applyNumberFormat="1" applyFont="1" applyFill="1" applyBorder="1" applyAlignment="1">
      <alignment horizontal="right"/>
    </xf>
    <xf numFmtId="0" fontId="58" fillId="0" borderId="98" xfId="0" applyFont="1" applyFill="1" applyBorder="1" applyAlignment="1">
      <alignment horizontal="left" indent="1"/>
    </xf>
    <xf numFmtId="0" fontId="58" fillId="0" borderId="99" xfId="0" applyFont="1" applyFill="1" applyBorder="1" applyAlignment="1">
      <alignment horizontal="left" indent="1"/>
    </xf>
    <xf numFmtId="3" fontId="57" fillId="0" borderId="129" xfId="0" applyNumberFormat="1" applyFont="1" applyFill="1" applyBorder="1" applyAlignment="1">
      <alignment horizontal="right"/>
    </xf>
    <xf numFmtId="3" fontId="57" fillId="0" borderId="149" xfId="0" applyNumberFormat="1" applyFont="1" applyFill="1" applyBorder="1" applyAlignment="1">
      <alignment horizontal="right"/>
    </xf>
    <xf numFmtId="3" fontId="57" fillId="0" borderId="137" xfId="0" applyNumberFormat="1" applyFont="1" applyFill="1" applyBorder="1" applyAlignment="1">
      <alignment horizontal="right"/>
    </xf>
    <xf numFmtId="0" fontId="58" fillId="0" borderId="104" xfId="0" applyFont="1" applyFill="1" applyBorder="1" applyAlignment="1">
      <alignment horizontal="left" indent="1"/>
    </xf>
    <xf numFmtId="0" fontId="57" fillId="0" borderId="138" xfId="0" applyFont="1" applyFill="1" applyBorder="1" applyAlignment="1">
      <alignment horizontal="center"/>
    </xf>
    <xf numFmtId="3" fontId="57" fillId="0" borderId="138" xfId="0" applyNumberFormat="1" applyFont="1" applyFill="1" applyBorder="1" applyAlignment="1">
      <alignment horizontal="center"/>
    </xf>
    <xf numFmtId="0" fontId="56" fillId="0" borderId="138" xfId="0" applyFont="1" applyFill="1" applyBorder="1" applyAlignment="1">
      <alignment horizontal="right"/>
    </xf>
    <xf numFmtId="3" fontId="57" fillId="0" borderId="101" xfId="0" applyNumberFormat="1" applyFont="1" applyFill="1" applyBorder="1" applyAlignment="1">
      <alignment horizontal="right"/>
    </xf>
    <xf numFmtId="3" fontId="57" fillId="0" borderId="108" xfId="0" applyNumberFormat="1" applyFont="1" applyFill="1" applyBorder="1" applyAlignment="1">
      <alignment horizontal="right"/>
    </xf>
    <xf numFmtId="3" fontId="57" fillId="0" borderId="123" xfId="0" applyNumberFormat="1" applyFont="1" applyFill="1" applyBorder="1" applyAlignment="1">
      <alignment horizontal="right"/>
    </xf>
    <xf numFmtId="0" fontId="58" fillId="0" borderId="94" xfId="0" applyFont="1" applyFill="1" applyBorder="1" applyAlignment="1">
      <alignment horizontal="left" indent="1"/>
    </xf>
    <xf numFmtId="3" fontId="57" fillId="0" borderId="101" xfId="0" applyNumberFormat="1" applyFont="1" applyFill="1" applyBorder="1" applyAlignment="1" applyProtection="1">
      <alignment horizontal="right"/>
      <protection/>
    </xf>
    <xf numFmtId="164" fontId="57" fillId="0" borderId="138" xfId="0" applyNumberFormat="1" applyFont="1" applyFill="1" applyBorder="1" applyAlignment="1" applyProtection="1">
      <alignment horizontal="right"/>
      <protection/>
    </xf>
    <xf numFmtId="164" fontId="57" fillId="0" borderId="114" xfId="0" applyNumberFormat="1" applyFont="1" applyFill="1" applyBorder="1" applyAlignment="1" applyProtection="1">
      <alignment horizontal="right"/>
      <protection/>
    </xf>
    <xf numFmtId="164" fontId="57" fillId="0" borderId="102" xfId="0" applyNumberFormat="1" applyFont="1" applyFill="1" applyBorder="1" applyAlignment="1">
      <alignment horizontal="right"/>
    </xf>
    <xf numFmtId="164" fontId="57" fillId="0" borderId="138" xfId="0" applyNumberFormat="1" applyFont="1" applyFill="1" applyBorder="1" applyAlignment="1">
      <alignment horizontal="right"/>
    </xf>
    <xf numFmtId="164" fontId="57" fillId="0" borderId="101" xfId="0" applyNumberFormat="1" applyFont="1" applyFill="1" applyBorder="1" applyAlignment="1" applyProtection="1">
      <alignment horizontal="right"/>
      <protection/>
    </xf>
    <xf numFmtId="164" fontId="57" fillId="0" borderId="110" xfId="0" applyNumberFormat="1" applyFont="1" applyFill="1" applyBorder="1" applyAlignment="1" applyProtection="1">
      <alignment horizontal="right"/>
      <protection/>
    </xf>
    <xf numFmtId="164" fontId="57" fillId="0" borderId="111" xfId="0" applyNumberFormat="1" applyFont="1" applyFill="1" applyBorder="1" applyAlignment="1" applyProtection="1">
      <alignment horizontal="right"/>
      <protection/>
    </xf>
    <xf numFmtId="3" fontId="57" fillId="0" borderId="112" xfId="0" applyNumberFormat="1" applyFont="1" applyFill="1" applyBorder="1" applyAlignment="1">
      <alignment horizontal="center"/>
    </xf>
    <xf numFmtId="3" fontId="57" fillId="0" borderId="114" xfId="0" applyNumberFormat="1" applyFont="1" applyFill="1" applyBorder="1" applyAlignment="1">
      <alignment horizontal="right"/>
    </xf>
    <xf numFmtId="3" fontId="57" fillId="0" borderId="111" xfId="0" applyNumberFormat="1" applyFont="1" applyFill="1" applyBorder="1" applyAlignment="1">
      <alignment horizontal="right"/>
    </xf>
    <xf numFmtId="3" fontId="57" fillId="0" borderId="114" xfId="0" applyNumberFormat="1" applyFont="1" applyFill="1" applyBorder="1" applyAlignment="1" applyProtection="1">
      <alignment horizontal="right"/>
      <protection locked="0"/>
    </xf>
    <xf numFmtId="164" fontId="57" fillId="0" borderId="114" xfId="0" applyNumberFormat="1" applyFont="1" applyFill="1" applyBorder="1" applyAlignment="1" applyProtection="1">
      <alignment horizontal="right"/>
      <protection locked="0"/>
    </xf>
    <xf numFmtId="0" fontId="58" fillId="0" borderId="105" xfId="0" applyFont="1" applyFill="1" applyBorder="1" applyAlignment="1">
      <alignment horizontal="left" indent="1"/>
    </xf>
    <xf numFmtId="164" fontId="57" fillId="0" borderId="101" xfId="0" applyNumberFormat="1" applyFont="1" applyFill="1" applyBorder="1" applyAlignment="1">
      <alignment horizontal="right"/>
    </xf>
    <xf numFmtId="164" fontId="57" fillId="0" borderId="104" xfId="0" applyNumberFormat="1" applyFont="1" applyFill="1" applyBorder="1" applyAlignment="1">
      <alignment horizontal="right"/>
    </xf>
    <xf numFmtId="0" fontId="58" fillId="0" borderId="110" xfId="0" applyFont="1" applyFill="1" applyBorder="1" applyAlignment="1">
      <alignment horizontal="left" indent="1"/>
    </xf>
    <xf numFmtId="0" fontId="57" fillId="0" borderId="111" xfId="0" applyFont="1" applyFill="1" applyBorder="1" applyAlignment="1">
      <alignment horizontal="center"/>
    </xf>
    <xf numFmtId="3" fontId="57" fillId="0" borderId="1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6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shrinkToFit="1"/>
    </xf>
    <xf numFmtId="4" fontId="41" fillId="0" borderId="105" xfId="0" applyNumberFormat="1" applyFont="1" applyFill="1" applyBorder="1" applyAlignment="1">
      <alignment horizontal="right"/>
    </xf>
    <xf numFmtId="4" fontId="41" fillId="0" borderId="107" xfId="0" applyNumberFormat="1" applyFont="1" applyFill="1" applyBorder="1" applyAlignment="1">
      <alignment horizontal="right"/>
    </xf>
    <xf numFmtId="4" fontId="41" fillId="0" borderId="122" xfId="0" applyNumberFormat="1" applyFont="1" applyFill="1" applyBorder="1" applyAlignment="1">
      <alignment horizontal="right"/>
    </xf>
    <xf numFmtId="4" fontId="41" fillId="0" borderId="126" xfId="0" applyNumberFormat="1" applyFont="1" applyFill="1" applyBorder="1" applyAlignment="1">
      <alignment horizontal="right"/>
    </xf>
    <xf numFmtId="3" fontId="41" fillId="0" borderId="133" xfId="0" applyNumberFormat="1" applyFont="1" applyFill="1" applyBorder="1" applyAlignment="1">
      <alignment horizontal="right"/>
    </xf>
    <xf numFmtId="3" fontId="41" fillId="0" borderId="117" xfId="0" applyNumberFormat="1" applyFont="1" applyFill="1" applyBorder="1" applyAlignment="1">
      <alignment horizontal="right"/>
    </xf>
    <xf numFmtId="3" fontId="41" fillId="0" borderId="98" xfId="0" applyNumberFormat="1" applyFont="1" applyFill="1" applyBorder="1" applyAlignment="1">
      <alignment horizontal="right"/>
    </xf>
    <xf numFmtId="3" fontId="41" fillId="0" borderId="99" xfId="0" applyNumberFormat="1" applyFont="1" applyFill="1" applyBorder="1" applyAlignment="1">
      <alignment horizontal="right"/>
    </xf>
    <xf numFmtId="3" fontId="41" fillId="0" borderId="121" xfId="0" applyNumberFormat="1" applyFont="1" applyFill="1" applyBorder="1" applyAlignment="1">
      <alignment horizontal="right"/>
    </xf>
    <xf numFmtId="3" fontId="41" fillId="0" borderId="116" xfId="0" applyNumberFormat="1" applyFont="1" applyFill="1" applyBorder="1" applyAlignment="1">
      <alignment horizontal="right"/>
    </xf>
    <xf numFmtId="3" fontId="41" fillId="0" borderId="137" xfId="0" applyNumberFormat="1" applyFont="1" applyFill="1" applyBorder="1" applyAlignment="1">
      <alignment horizontal="right"/>
    </xf>
    <xf numFmtId="3" fontId="41" fillId="0" borderId="100" xfId="0" applyNumberFormat="1" applyFont="1" applyFill="1" applyBorder="1" applyAlignment="1">
      <alignment horizontal="right"/>
    </xf>
    <xf numFmtId="3" fontId="42" fillId="0" borderId="156" xfId="0" applyNumberFormat="1" applyFont="1" applyFill="1" applyBorder="1" applyAlignment="1">
      <alignment horizontal="center"/>
    </xf>
    <xf numFmtId="3" fontId="42" fillId="0" borderId="109" xfId="0" applyNumberFormat="1" applyFont="1" applyFill="1" applyBorder="1" applyAlignment="1">
      <alignment horizontal="right"/>
    </xf>
    <xf numFmtId="3" fontId="42" fillId="0" borderId="146" xfId="0" applyNumberFormat="1" applyFont="1" applyFill="1" applyBorder="1" applyAlignment="1">
      <alignment horizontal="right"/>
    </xf>
    <xf numFmtId="3" fontId="42" fillId="0" borderId="117" xfId="0" applyNumberFormat="1" applyFont="1" applyFill="1" applyBorder="1" applyAlignment="1">
      <alignment horizontal="right"/>
    </xf>
    <xf numFmtId="3" fontId="42" fillId="0" borderId="117" xfId="0" applyNumberFormat="1" applyFont="1" applyFill="1" applyBorder="1" applyAlignment="1" applyProtection="1">
      <alignment horizontal="right"/>
      <protection locked="0"/>
    </xf>
    <xf numFmtId="3" fontId="42" fillId="0" borderId="109" xfId="0" applyNumberFormat="1" applyFont="1" applyFill="1" applyBorder="1" applyAlignment="1" applyProtection="1">
      <alignment horizontal="right"/>
      <protection locked="0"/>
    </xf>
    <xf numFmtId="3" fontId="42" fillId="0" borderId="147" xfId="0" applyNumberFormat="1" applyFont="1" applyFill="1" applyBorder="1" applyAlignment="1">
      <alignment horizontal="right"/>
    </xf>
    <xf numFmtId="3" fontId="42" fillId="0" borderId="128" xfId="0" applyNumberFormat="1" applyFont="1" applyFill="1" applyBorder="1" applyAlignment="1">
      <alignment horizontal="center"/>
    </xf>
    <xf numFmtId="3" fontId="42" fillId="0" borderId="99" xfId="0" applyNumberFormat="1" applyFont="1" applyFill="1" applyBorder="1" applyAlignment="1">
      <alignment horizontal="right"/>
    </xf>
    <xf numFmtId="3" fontId="42" fillId="0" borderId="95" xfId="0" applyNumberFormat="1" applyFont="1" applyFill="1" applyBorder="1" applyAlignment="1">
      <alignment horizontal="right"/>
    </xf>
    <xf numFmtId="3" fontId="42" fillId="0" borderId="133" xfId="0" applyNumberFormat="1" applyFont="1" applyFill="1" applyBorder="1" applyAlignment="1">
      <alignment horizontal="right"/>
    </xf>
    <xf numFmtId="3" fontId="42" fillId="0" borderId="133" xfId="0" applyNumberFormat="1" applyFont="1" applyFill="1" applyBorder="1" applyAlignment="1" applyProtection="1">
      <alignment horizontal="right"/>
      <protection locked="0"/>
    </xf>
    <xf numFmtId="3" fontId="42" fillId="0" borderId="99" xfId="0" applyNumberFormat="1" applyFont="1" applyFill="1" applyBorder="1" applyAlignment="1" applyProtection="1">
      <alignment horizontal="right"/>
      <protection locked="0"/>
    </xf>
    <xf numFmtId="3" fontId="42" fillId="0" borderId="123" xfId="0" applyNumberFormat="1" applyFont="1" applyFill="1" applyBorder="1" applyAlignment="1">
      <alignment horizontal="center"/>
    </xf>
    <xf numFmtId="3" fontId="42" fillId="0" borderId="122" xfId="0" applyNumberFormat="1" applyFont="1" applyFill="1" applyBorder="1" applyAlignment="1">
      <alignment horizontal="right"/>
    </xf>
    <xf numFmtId="3" fontId="42" fillId="0" borderId="96" xfId="0" applyNumberFormat="1" applyFont="1" applyFill="1" applyBorder="1" applyAlignment="1">
      <alignment horizontal="right"/>
    </xf>
    <xf numFmtId="3" fontId="42" fillId="0" borderId="126" xfId="0" applyNumberFormat="1" applyFont="1" applyFill="1" applyBorder="1" applyAlignment="1">
      <alignment horizontal="right"/>
    </xf>
    <xf numFmtId="3" fontId="42" fillId="0" borderId="126" xfId="0" applyNumberFormat="1" applyFont="1" applyFill="1" applyBorder="1" applyAlignment="1" applyProtection="1">
      <alignment horizontal="right"/>
      <protection locked="0"/>
    </xf>
    <xf numFmtId="3" fontId="42" fillId="0" borderId="110" xfId="0" applyNumberFormat="1" applyFont="1" applyFill="1" applyBorder="1" applyAlignment="1" applyProtection="1">
      <alignment horizontal="right"/>
      <protection locked="0"/>
    </xf>
    <xf numFmtId="3" fontId="42" fillId="0" borderId="94" xfId="0" applyNumberFormat="1" applyFont="1" applyFill="1" applyBorder="1" applyAlignment="1">
      <alignment horizontal="right"/>
    </xf>
    <xf numFmtId="3" fontId="42" fillId="0" borderId="94" xfId="0" applyNumberFormat="1" applyFont="1" applyFill="1" applyBorder="1" applyAlignment="1" applyProtection="1">
      <alignment horizontal="right"/>
      <protection locked="0"/>
    </xf>
    <xf numFmtId="3" fontId="42" fillId="0" borderId="98" xfId="0" applyNumberFormat="1" applyFont="1" applyFill="1" applyBorder="1" applyAlignment="1" applyProtection="1">
      <alignment horizontal="right"/>
      <protection locked="0"/>
    </xf>
    <xf numFmtId="3" fontId="42" fillId="0" borderId="95" xfId="0" applyNumberFormat="1" applyFont="1" applyFill="1" applyBorder="1" applyAlignment="1" applyProtection="1">
      <alignment horizontal="right"/>
      <protection locked="0"/>
    </xf>
    <xf numFmtId="3" fontId="42" fillId="0" borderId="157" xfId="0" applyNumberFormat="1" applyFont="1" applyFill="1" applyBorder="1" applyAlignment="1">
      <alignment horizontal="center"/>
    </xf>
    <xf numFmtId="3" fontId="42" fillId="0" borderId="97" xfId="0" applyNumberFormat="1" applyFont="1" applyFill="1" applyBorder="1" applyAlignment="1">
      <alignment horizontal="right"/>
    </xf>
    <xf numFmtId="3" fontId="42" fillId="0" borderId="97" xfId="0" applyNumberFormat="1" applyFont="1" applyFill="1" applyBorder="1" applyAlignment="1" applyProtection="1">
      <alignment horizontal="right"/>
      <protection locked="0"/>
    </xf>
    <xf numFmtId="3" fontId="42" fillId="0" borderId="116" xfId="0" applyNumberFormat="1" applyFont="1" applyFill="1" applyBorder="1" applyAlignment="1" applyProtection="1">
      <alignment horizontal="right"/>
      <protection locked="0"/>
    </xf>
    <xf numFmtId="3" fontId="42" fillId="0" borderId="137" xfId="0" applyNumberFormat="1" applyFont="1" applyFill="1" applyBorder="1" applyAlignment="1">
      <alignment horizontal="right"/>
    </xf>
    <xf numFmtId="3" fontId="42" fillId="0" borderId="146" xfId="0" applyNumberFormat="1" applyFont="1" applyFill="1" applyBorder="1" applyAlignment="1" applyProtection="1">
      <alignment horizontal="right"/>
      <protection locked="0"/>
    </xf>
    <xf numFmtId="3" fontId="42" fillId="0" borderId="112" xfId="0" applyNumberFormat="1" applyFont="1" applyFill="1" applyBorder="1" applyAlignment="1" applyProtection="1">
      <alignment horizontal="right"/>
      <protection locked="0"/>
    </xf>
    <xf numFmtId="164" fontId="42" fillId="0" borderId="95" xfId="0" applyNumberFormat="1" applyFont="1" applyFill="1" applyBorder="1" applyAlignment="1" applyProtection="1">
      <alignment horizontal="right"/>
      <protection locked="0"/>
    </xf>
    <xf numFmtId="164" fontId="42" fillId="0" borderId="94" xfId="0" applyNumberFormat="1" applyFont="1" applyFill="1" applyBorder="1" applyAlignment="1" applyProtection="1">
      <alignment horizontal="right"/>
      <protection locked="0"/>
    </xf>
    <xf numFmtId="164" fontId="42" fillId="0" borderId="97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Alignment="1">
      <alignment horizontal="left" indent="1"/>
    </xf>
    <xf numFmtId="0" fontId="103" fillId="0" borderId="0" xfId="0" applyFont="1" applyFill="1" applyBorder="1" applyAlignment="1">
      <alignment horizontal="left" indent="1"/>
    </xf>
    <xf numFmtId="0" fontId="46" fillId="0" borderId="138" xfId="0" applyFont="1" applyFill="1" applyBorder="1" applyAlignment="1">
      <alignment horizontal="left" vertical="center" indent="1"/>
    </xf>
    <xf numFmtId="0" fontId="0" fillId="0" borderId="158" xfId="0" applyFont="1" applyFill="1" applyBorder="1" applyAlignment="1">
      <alignment horizontal="center" vertical="center"/>
    </xf>
    <xf numFmtId="3" fontId="41" fillId="0" borderId="138" xfId="0" applyNumberFormat="1" applyFont="1" applyFill="1" applyBorder="1" applyAlignment="1">
      <alignment horizontal="center"/>
    </xf>
    <xf numFmtId="3" fontId="41" fillId="0" borderId="106" xfId="0" applyNumberFormat="1" applyFont="1" applyFill="1" applyBorder="1" applyAlignment="1">
      <alignment horizontal="center"/>
    </xf>
    <xf numFmtId="164" fontId="41" fillId="0" borderId="107" xfId="0" applyNumberFormat="1" applyFont="1" applyFill="1" applyBorder="1" applyAlignment="1">
      <alignment horizontal="center"/>
    </xf>
    <xf numFmtId="3" fontId="0" fillId="0" borderId="138" xfId="0" applyNumberFormat="1" applyFont="1" applyFill="1" applyBorder="1" applyAlignment="1">
      <alignment horizontal="center"/>
    </xf>
    <xf numFmtId="0" fontId="0" fillId="0" borderId="139" xfId="0" applyFont="1" applyFill="1" applyBorder="1" applyAlignment="1">
      <alignment horizontal="center" vertical="center"/>
    </xf>
    <xf numFmtId="164" fontId="41" fillId="0" borderId="113" xfId="0" applyNumberFormat="1" applyFont="1" applyFill="1" applyBorder="1" applyAlignment="1">
      <alignment horizontal="center" shrinkToFit="1"/>
    </xf>
    <xf numFmtId="3" fontId="0" fillId="0" borderId="112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center"/>
    </xf>
    <xf numFmtId="0" fontId="46" fillId="0" borderId="116" xfId="0" applyFont="1" applyFill="1" applyBorder="1" applyAlignment="1">
      <alignment horizontal="left" indent="1"/>
    </xf>
    <xf numFmtId="165" fontId="0" fillId="0" borderId="53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41" fillId="0" borderId="107" xfId="0" applyNumberFormat="1" applyFont="1" applyFill="1" applyBorder="1" applyAlignment="1">
      <alignment horizontal="right"/>
    </xf>
    <xf numFmtId="3" fontId="41" fillId="0" borderId="146" xfId="0" applyNumberFormat="1" applyFont="1" applyFill="1" applyBorder="1" applyAlignment="1">
      <alignment horizontal="right"/>
    </xf>
    <xf numFmtId="4" fontId="0" fillId="0" borderId="69" xfId="0" applyNumberFormat="1" applyFont="1" applyFill="1" applyBorder="1" applyAlignment="1" applyProtection="1">
      <alignment horizontal="right"/>
      <protection locked="0"/>
    </xf>
    <xf numFmtId="4" fontId="0" fillId="0" borderId="35" xfId="0" applyNumberFormat="1" applyFont="1" applyFill="1" applyBorder="1" applyAlignment="1" applyProtection="1">
      <alignment horizontal="right"/>
      <protection locked="0"/>
    </xf>
    <xf numFmtId="164" fontId="41" fillId="0" borderId="12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146" xfId="0" applyNumberFormat="1" applyFont="1" applyFill="1" applyBorder="1" applyAlignment="1">
      <alignment horizontal="right"/>
    </xf>
    <xf numFmtId="0" fontId="46" fillId="0" borderId="122" xfId="0" applyFont="1" applyFill="1" applyBorder="1" applyAlignment="1">
      <alignment horizontal="left" indent="1"/>
    </xf>
    <xf numFmtId="3" fontId="0" fillId="0" borderId="126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41" fillId="0" borderId="126" xfId="0" applyNumberFormat="1" applyFont="1" applyFill="1" applyBorder="1" applyAlignment="1">
      <alignment horizontal="right"/>
    </xf>
    <xf numFmtId="3" fontId="41" fillId="0" borderId="96" xfId="0" applyNumberFormat="1" applyFont="1" applyFill="1" applyBorder="1" applyAlignment="1">
      <alignment horizontal="right"/>
    </xf>
    <xf numFmtId="4" fontId="0" fillId="0" borderId="78" xfId="0" applyNumberFormat="1" applyFont="1" applyFill="1" applyBorder="1" applyAlignment="1" applyProtection="1">
      <alignment horizontal="right"/>
      <protection locked="0"/>
    </xf>
    <xf numFmtId="164" fontId="41" fillId="0" borderId="126" xfId="0" applyNumberFormat="1" applyFont="1" applyFill="1" applyBorder="1" applyAlignment="1">
      <alignment horizontal="right"/>
    </xf>
    <xf numFmtId="4" fontId="0" fillId="0" borderId="97" xfId="0" applyNumberFormat="1" applyFont="1" applyFill="1" applyBorder="1" applyAlignment="1">
      <alignment horizontal="right"/>
    </xf>
    <xf numFmtId="0" fontId="46" fillId="0" borderId="98" xfId="0" applyFont="1" applyFill="1" applyBorder="1" applyAlignment="1">
      <alignment horizontal="left" indent="1"/>
    </xf>
    <xf numFmtId="3" fontId="0" fillId="0" borderId="133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right"/>
    </xf>
    <xf numFmtId="3" fontId="41" fillId="0" borderId="94" xfId="0" applyNumberFormat="1" applyFont="1" applyFill="1" applyBorder="1" applyAlignment="1">
      <alignment horizontal="right"/>
    </xf>
    <xf numFmtId="164" fontId="41" fillId="0" borderId="94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164" fontId="41" fillId="0" borderId="133" xfId="0" applyNumberFormat="1" applyFont="1" applyFill="1" applyBorder="1" applyAlignment="1">
      <alignment horizontal="right"/>
    </xf>
    <xf numFmtId="3" fontId="0" fillId="0" borderId="146" xfId="0" applyNumberFormat="1" applyFont="1" applyFill="1" applyBorder="1" applyAlignment="1">
      <alignment horizontal="right"/>
    </xf>
    <xf numFmtId="0" fontId="46" fillId="0" borderId="99" xfId="0" applyFont="1" applyFill="1" applyBorder="1" applyAlignment="1">
      <alignment horizontal="left" indent="1"/>
    </xf>
    <xf numFmtId="3" fontId="41" fillId="0" borderId="95" xfId="0" applyNumberFormat="1" applyFont="1" applyFill="1" applyBorder="1" applyAlignment="1">
      <alignment horizontal="right"/>
    </xf>
    <xf numFmtId="164" fontId="41" fillId="0" borderId="95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 applyProtection="1">
      <alignment horizontal="right"/>
      <protection locked="0"/>
    </xf>
    <xf numFmtId="3" fontId="0" fillId="0" borderId="121" xfId="0" applyNumberFormat="1" applyFont="1" applyFill="1" applyBorder="1" applyAlignment="1">
      <alignment horizontal="right"/>
    </xf>
    <xf numFmtId="3" fontId="0" fillId="0" borderId="112" xfId="0" applyNumberFormat="1" applyFont="1" applyFill="1" applyBorder="1" applyAlignment="1">
      <alignment horizontal="right"/>
    </xf>
    <xf numFmtId="3" fontId="41" fillId="0" borderId="97" xfId="0" applyNumberFormat="1" applyFont="1" applyFill="1" applyBorder="1" applyAlignment="1">
      <alignment horizontal="right"/>
    </xf>
    <xf numFmtId="164" fontId="41" fillId="0" borderId="97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 applyProtection="1">
      <alignment horizontal="right"/>
      <protection locked="0"/>
    </xf>
    <xf numFmtId="4" fontId="0" fillId="0" borderId="36" xfId="0" applyNumberFormat="1" applyFont="1" applyFill="1" applyBorder="1" applyAlignment="1" applyProtection="1">
      <alignment horizontal="right"/>
      <protection locked="0"/>
    </xf>
    <xf numFmtId="0" fontId="46" fillId="0" borderId="104" xfId="0" applyFont="1" applyFill="1" applyBorder="1" applyAlignment="1">
      <alignment horizontal="left" indent="1"/>
    </xf>
    <xf numFmtId="3" fontId="42" fillId="0" borderId="102" xfId="0" applyNumberFormat="1" applyFont="1" applyFill="1" applyBorder="1" applyAlignment="1">
      <alignment horizontal="right"/>
    </xf>
    <xf numFmtId="3" fontId="42" fillId="0" borderId="138" xfId="0" applyNumberFormat="1" applyFont="1" applyFill="1" applyBorder="1" applyAlignment="1">
      <alignment horizontal="right"/>
    </xf>
    <xf numFmtId="3" fontId="41" fillId="0" borderId="102" xfId="0" applyNumberFormat="1" applyFont="1" applyFill="1" applyBorder="1" applyAlignment="1">
      <alignment horizontal="right"/>
    </xf>
    <xf numFmtId="3" fontId="41" fillId="0" borderId="138" xfId="0" applyNumberFormat="1" applyFont="1" applyFill="1" applyBorder="1" applyAlignment="1">
      <alignment horizontal="right"/>
    </xf>
    <xf numFmtId="164" fontId="41" fillId="0" borderId="138" xfId="0" applyNumberFormat="1" applyFont="1" applyFill="1" applyBorder="1" applyAlignment="1">
      <alignment horizontal="right"/>
    </xf>
    <xf numFmtId="3" fontId="41" fillId="0" borderId="104" xfId="0" applyNumberFormat="1" applyFont="1" applyFill="1" applyBorder="1" applyAlignment="1">
      <alignment horizontal="right"/>
    </xf>
    <xf numFmtId="3" fontId="41" fillId="0" borderId="159" xfId="0" applyNumberFormat="1" applyFont="1" applyFill="1" applyBorder="1" applyAlignment="1">
      <alignment horizontal="right"/>
    </xf>
    <xf numFmtId="3" fontId="41" fillId="0" borderId="87" xfId="0" applyNumberFormat="1" applyFont="1" applyFill="1" applyBorder="1" applyAlignment="1">
      <alignment horizontal="right"/>
    </xf>
    <xf numFmtId="164" fontId="41" fillId="0" borderId="102" xfId="0" applyNumberFormat="1" applyFont="1" applyFill="1" applyBorder="1" applyAlignment="1">
      <alignment horizontal="right"/>
    </xf>
    <xf numFmtId="3" fontId="0" fillId="0" borderId="138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3" fontId="0" fillId="0" borderId="123" xfId="0" applyNumberFormat="1" applyFont="1" applyFill="1" applyBorder="1" applyAlignment="1">
      <alignment horizontal="center"/>
    </xf>
    <xf numFmtId="164" fontId="41" fillId="0" borderId="96" xfId="0" applyNumberFormat="1" applyFont="1" applyFill="1" applyBorder="1" applyAlignment="1">
      <alignment horizontal="right"/>
    </xf>
    <xf numFmtId="3" fontId="0" fillId="0" borderId="78" xfId="0" applyNumberFormat="1" applyFont="1" applyFill="1" applyBorder="1" applyAlignment="1" applyProtection="1">
      <alignment horizontal="right"/>
      <protection locked="0"/>
    </xf>
    <xf numFmtId="164" fontId="41" fillId="0" borderId="137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>
      <alignment horizontal="right"/>
    </xf>
    <xf numFmtId="0" fontId="46" fillId="0" borderId="94" xfId="0" applyFont="1" applyFill="1" applyBorder="1" applyAlignment="1">
      <alignment horizontal="left" indent="1"/>
    </xf>
    <xf numFmtId="3" fontId="0" fillId="0" borderId="147" xfId="0" applyNumberFormat="1" applyFont="1" applyFill="1" applyBorder="1" applyAlignment="1">
      <alignment horizontal="right"/>
    </xf>
    <xf numFmtId="3" fontId="0" fillId="0" borderId="160" xfId="0" applyNumberFormat="1" applyFont="1" applyFill="1" applyBorder="1" applyAlignment="1" applyProtection="1">
      <alignment horizontal="right"/>
      <protection locked="0"/>
    </xf>
    <xf numFmtId="3" fontId="0" fillId="0" borderId="90" xfId="0" applyNumberFormat="1" applyFont="1" applyFill="1" applyBorder="1" applyAlignment="1" applyProtection="1">
      <alignment horizontal="right"/>
      <protection locked="0"/>
    </xf>
    <xf numFmtId="3" fontId="0" fillId="0" borderId="153" xfId="0" applyNumberFormat="1" applyFont="1" applyFill="1" applyBorder="1" applyAlignment="1" applyProtection="1">
      <alignment horizontal="right"/>
      <protection locked="0"/>
    </xf>
    <xf numFmtId="164" fontId="42" fillId="0" borderId="147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156" xfId="0" applyNumberFormat="1" applyFont="1" applyFill="1" applyBorder="1" applyAlignment="1" applyProtection="1">
      <alignment horizontal="right"/>
      <protection locked="0"/>
    </xf>
    <xf numFmtId="3" fontId="0" fillId="0" borderId="113" xfId="0" applyNumberFormat="1" applyFont="1" applyFill="1" applyBorder="1" applyAlignment="1">
      <alignment horizontal="right"/>
    </xf>
    <xf numFmtId="3" fontId="0" fillId="0" borderId="111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3" fontId="0" fillId="0" borderId="56" xfId="0" applyNumberFormat="1" applyFont="1" applyFill="1" applyBorder="1" applyAlignment="1" applyProtection="1">
      <alignment horizontal="right"/>
      <protection locked="0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3" fontId="0" fillId="0" borderId="161" xfId="0" applyNumberFormat="1" applyFont="1" applyFill="1" applyBorder="1" applyAlignment="1" applyProtection="1">
      <alignment horizontal="right"/>
      <protection locked="0"/>
    </xf>
    <xf numFmtId="3" fontId="42" fillId="0" borderId="136" xfId="0" applyNumberFormat="1" applyFont="1" applyFill="1" applyBorder="1" applyAlignment="1">
      <alignment horizontal="right"/>
    </xf>
    <xf numFmtId="3" fontId="42" fillId="0" borderId="132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ont="1" applyFill="1" applyBorder="1" applyAlignment="1" applyProtection="1">
      <alignment horizontal="right"/>
      <protection locked="0"/>
    </xf>
    <xf numFmtId="3" fontId="42" fillId="0" borderId="162" xfId="0" applyNumberFormat="1" applyFont="1" applyFill="1" applyBorder="1" applyAlignment="1">
      <alignment horizontal="right"/>
    </xf>
    <xf numFmtId="0" fontId="47" fillId="0" borderId="104" xfId="0" applyFont="1" applyFill="1" applyBorder="1" applyAlignment="1">
      <alignment horizontal="left" indent="1"/>
    </xf>
    <xf numFmtId="3" fontId="42" fillId="0" borderId="139" xfId="0" applyNumberFormat="1" applyFont="1" applyFill="1" applyBorder="1" applyAlignment="1">
      <alignment horizontal="center"/>
    </xf>
    <xf numFmtId="3" fontId="42" fillId="0" borderId="138" xfId="0" applyNumberFormat="1" applyFont="1" applyFill="1" applyBorder="1" applyAlignment="1" applyProtection="1">
      <alignment horizontal="right"/>
      <protection/>
    </xf>
    <xf numFmtId="164" fontId="42" fillId="0" borderId="138" xfId="0" applyNumberFormat="1" applyFont="1" applyFill="1" applyBorder="1" applyAlignment="1" applyProtection="1">
      <alignment horizontal="right"/>
      <protection/>
    </xf>
    <xf numFmtId="164" fontId="42" fillId="0" borderId="110" xfId="0" applyNumberFormat="1" applyFont="1" applyFill="1" applyBorder="1" applyAlignment="1" applyProtection="1">
      <alignment horizontal="right"/>
      <protection/>
    </xf>
    <xf numFmtId="164" fontId="42" fillId="0" borderId="87" xfId="0" applyNumberFormat="1" applyFont="1" applyFill="1" applyBorder="1" applyAlignment="1" applyProtection="1">
      <alignment horizontal="right"/>
      <protection/>
    </xf>
    <xf numFmtId="164" fontId="42" fillId="0" borderId="65" xfId="0" applyNumberFormat="1" applyFont="1" applyFill="1" applyBorder="1" applyAlignment="1" applyProtection="1">
      <alignment horizontal="right"/>
      <protection/>
    </xf>
    <xf numFmtId="3" fontId="0" fillId="0" borderId="117" xfId="0" applyNumberFormat="1" applyFont="1" applyFill="1" applyBorder="1" applyAlignment="1">
      <alignment horizontal="right"/>
    </xf>
    <xf numFmtId="164" fontId="42" fillId="0" borderId="111" xfId="0" applyNumberFormat="1" applyFont="1" applyFill="1" applyBorder="1" applyAlignment="1" applyProtection="1">
      <alignment horizontal="right"/>
      <protection/>
    </xf>
    <xf numFmtId="164" fontId="42" fillId="0" borderId="146" xfId="0" applyNumberFormat="1" applyFont="1" applyFill="1" applyBorder="1" applyAlignment="1">
      <alignment horizontal="right"/>
    </xf>
    <xf numFmtId="3" fontId="42" fillId="0" borderId="53" xfId="0" applyNumberFormat="1" applyFont="1" applyFill="1" applyBorder="1" applyAlignment="1">
      <alignment horizontal="center"/>
    </xf>
    <xf numFmtId="3" fontId="42" fillId="0" borderId="138" xfId="0" applyNumberFormat="1" applyFont="1" applyFill="1" applyBorder="1" applyAlignment="1" applyProtection="1">
      <alignment horizontal="right"/>
      <protection locked="0"/>
    </xf>
    <xf numFmtId="164" fontId="42" fillId="0" borderId="138" xfId="0" applyNumberFormat="1" applyFont="1" applyFill="1" applyBorder="1" applyAlignment="1" applyProtection="1">
      <alignment horizontal="right"/>
      <protection locked="0"/>
    </xf>
    <xf numFmtId="3" fontId="0" fillId="0" borderId="134" xfId="0" applyNumberFormat="1" applyFont="1" applyFill="1" applyBorder="1" applyAlignment="1" applyProtection="1">
      <alignment horizontal="right"/>
      <protection locked="0"/>
    </xf>
    <xf numFmtId="3" fontId="0" fillId="0" borderId="106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3" fontId="42" fillId="0" borderId="105" xfId="0" applyNumberFormat="1" applyFont="1" applyFill="1" applyBorder="1" applyAlignment="1">
      <alignment horizontal="right"/>
    </xf>
    <xf numFmtId="0" fontId="47" fillId="0" borderId="105" xfId="0" applyFont="1" applyFill="1" applyBorder="1" applyAlignment="1">
      <alignment horizontal="left" indent="1"/>
    </xf>
    <xf numFmtId="164" fontId="42" fillId="0" borderId="138" xfId="0" applyNumberFormat="1" applyFont="1" applyFill="1" applyBorder="1" applyAlignment="1">
      <alignment horizontal="right"/>
    </xf>
    <xf numFmtId="3" fontId="42" fillId="0" borderId="153" xfId="0" applyNumberFormat="1" applyFont="1" applyFill="1" applyBorder="1" applyAlignment="1">
      <alignment horizontal="right"/>
    </xf>
    <xf numFmtId="3" fontId="42" fillId="0" borderId="154" xfId="0" applyNumberFormat="1" applyFont="1" applyFill="1" applyBorder="1" applyAlignment="1">
      <alignment horizontal="right"/>
    </xf>
    <xf numFmtId="0" fontId="47" fillId="0" borderId="110" xfId="0" applyFont="1" applyFill="1" applyBorder="1" applyAlignment="1">
      <alignment horizontal="left" indent="1"/>
    </xf>
    <xf numFmtId="3" fontId="42" fillId="0" borderId="64" xfId="0" applyNumberFormat="1" applyFont="1" applyFill="1" applyBorder="1" applyAlignment="1">
      <alignment horizontal="center"/>
    </xf>
    <xf numFmtId="3" fontId="42" fillId="0" borderId="163" xfId="0" applyNumberFormat="1" applyFont="1" applyFill="1" applyBorder="1" applyAlignment="1">
      <alignment horizontal="right"/>
    </xf>
    <xf numFmtId="164" fontId="42" fillId="0" borderId="102" xfId="0" applyNumberFormat="1" applyFont="1" applyFill="1" applyBorder="1" applyAlignment="1">
      <alignment horizontal="right"/>
    </xf>
    <xf numFmtId="0" fontId="14" fillId="0" borderId="101" xfId="0" applyFont="1" applyFill="1" applyBorder="1" applyAlignment="1">
      <alignment/>
    </xf>
    <xf numFmtId="0" fontId="14" fillId="0" borderId="102" xfId="0" applyFont="1" applyFill="1" applyBorder="1" applyAlignment="1">
      <alignment/>
    </xf>
    <xf numFmtId="3" fontId="14" fillId="0" borderId="102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2" fontId="41" fillId="0" borderId="107" xfId="0" applyNumberFormat="1" applyFont="1" applyFill="1" applyBorder="1" applyAlignment="1">
      <alignment horizontal="right"/>
    </xf>
    <xf numFmtId="2" fontId="41" fillId="0" borderId="126" xfId="0" applyNumberFormat="1" applyFont="1" applyFill="1" applyBorder="1" applyAlignment="1">
      <alignment horizontal="right"/>
    </xf>
    <xf numFmtId="3" fontId="42" fillId="0" borderId="96" xfId="0" applyNumberFormat="1" applyFont="1" applyFill="1" applyBorder="1" applyAlignment="1" applyProtection="1">
      <alignment horizontal="right"/>
      <protection locked="0"/>
    </xf>
    <xf numFmtId="0" fontId="14" fillId="0" borderId="104" xfId="0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indent="1"/>
    </xf>
    <xf numFmtId="3" fontId="41" fillId="0" borderId="104" xfId="0" applyNumberFormat="1" applyFont="1" applyFill="1" applyBorder="1" applyAlignment="1">
      <alignment horizontal="center"/>
    </xf>
    <xf numFmtId="165" fontId="0" fillId="0" borderId="112" xfId="0" applyNumberFormat="1" applyFont="1" applyFill="1" applyBorder="1" applyAlignment="1">
      <alignment horizontal="center"/>
    </xf>
    <xf numFmtId="2" fontId="0" fillId="0" borderId="109" xfId="0" applyNumberFormat="1" applyFont="1" applyFill="1" applyBorder="1" applyAlignment="1" applyProtection="1">
      <alignment horizontal="right"/>
      <protection locked="0"/>
    </xf>
    <xf numFmtId="3" fontId="0" fillId="0" borderId="146" xfId="0" applyNumberFormat="1" applyFont="1" applyFill="1" applyBorder="1" applyAlignment="1" applyProtection="1">
      <alignment horizontal="right"/>
      <protection locked="0"/>
    </xf>
    <xf numFmtId="2" fontId="0" fillId="0" borderId="146" xfId="0" applyNumberFormat="1" applyFont="1" applyFill="1" applyBorder="1" applyAlignment="1">
      <alignment horizontal="right"/>
    </xf>
    <xf numFmtId="165" fontId="0" fillId="0" borderId="96" xfId="0" applyNumberFormat="1" applyFont="1" applyFill="1" applyBorder="1" applyAlignment="1">
      <alignment horizontal="center"/>
    </xf>
    <xf numFmtId="2" fontId="0" fillId="0" borderId="122" xfId="0" applyNumberFormat="1" applyFont="1" applyFill="1" applyBorder="1" applyAlignment="1" applyProtection="1">
      <alignment horizontal="right"/>
      <protection locked="0"/>
    </xf>
    <xf numFmtId="3" fontId="0" fillId="0" borderId="96" xfId="0" applyNumberFormat="1" applyFont="1" applyFill="1" applyBorder="1" applyAlignment="1" applyProtection="1">
      <alignment horizontal="right"/>
      <protection locked="0"/>
    </xf>
    <xf numFmtId="2" fontId="0" fillId="0" borderId="97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center"/>
    </xf>
    <xf numFmtId="3" fontId="0" fillId="0" borderId="98" xfId="0" applyNumberFormat="1" applyFont="1" applyFill="1" applyBorder="1" applyAlignment="1" applyProtection="1">
      <alignment horizontal="right"/>
      <protection locked="0"/>
    </xf>
    <xf numFmtId="3" fontId="0" fillId="0" borderId="94" xfId="0" applyNumberFormat="1" applyFont="1" applyFill="1" applyBorder="1" applyAlignment="1" applyProtection="1">
      <alignment horizontal="right"/>
      <protection locked="0"/>
    </xf>
    <xf numFmtId="3" fontId="0" fillId="0" borderId="99" xfId="0" applyNumberFormat="1" applyFont="1" applyFill="1" applyBorder="1" applyAlignment="1" applyProtection="1">
      <alignment horizontal="right"/>
      <protection locked="0"/>
    </xf>
    <xf numFmtId="3" fontId="0" fillId="0" borderId="95" xfId="0" applyNumberFormat="1" applyFont="1" applyFill="1" applyBorder="1" applyAlignment="1" applyProtection="1">
      <alignment horizontal="right"/>
      <protection locked="0"/>
    </xf>
    <xf numFmtId="3" fontId="0" fillId="0" borderId="100" xfId="0" applyNumberFormat="1" applyFont="1" applyFill="1" applyBorder="1" applyAlignment="1" applyProtection="1">
      <alignment horizontal="right"/>
      <protection locked="0"/>
    </xf>
    <xf numFmtId="164" fontId="41" fillId="0" borderId="107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center"/>
    </xf>
    <xf numFmtId="3" fontId="0" fillId="0" borderId="122" xfId="0" applyNumberFormat="1" applyFont="1" applyFill="1" applyBorder="1" applyAlignment="1" applyProtection="1">
      <alignment horizontal="right"/>
      <protection locked="0"/>
    </xf>
    <xf numFmtId="3" fontId="0" fillId="0" borderId="109" xfId="0" applyNumberFormat="1" applyFont="1" applyFill="1" applyBorder="1" applyAlignment="1" applyProtection="1">
      <alignment horizontal="right"/>
      <protection locked="0"/>
    </xf>
    <xf numFmtId="164" fontId="0" fillId="0" borderId="109" xfId="0" applyNumberFormat="1" applyFont="1" applyFill="1" applyBorder="1" applyAlignment="1" applyProtection="1">
      <alignment horizontal="right"/>
      <protection locked="0"/>
    </xf>
    <xf numFmtId="3" fontId="42" fillId="0" borderId="103" xfId="0" applyNumberFormat="1" applyFont="1" applyFill="1" applyBorder="1" applyAlignment="1">
      <alignment horizontal="right"/>
    </xf>
    <xf numFmtId="164" fontId="0" fillId="0" borderId="99" xfId="0" applyNumberFormat="1" applyFont="1" applyFill="1" applyBorder="1" applyAlignment="1" applyProtection="1">
      <alignment horizontal="right"/>
      <protection locked="0"/>
    </xf>
    <xf numFmtId="3" fontId="42" fillId="0" borderId="129" xfId="0" applyNumberFormat="1" applyFont="1" applyFill="1" applyBorder="1" applyAlignment="1">
      <alignment horizontal="right"/>
    </xf>
    <xf numFmtId="164" fontId="42" fillId="0" borderId="95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 applyProtection="1">
      <alignment horizontal="right"/>
      <protection locked="0"/>
    </xf>
    <xf numFmtId="164" fontId="0" fillId="0" borderId="122" xfId="0" applyNumberFormat="1" applyFont="1" applyFill="1" applyBorder="1" applyAlignment="1" applyProtection="1">
      <alignment horizontal="right"/>
      <protection locked="0"/>
    </xf>
    <xf numFmtId="3" fontId="0" fillId="0" borderId="111" xfId="0" applyNumberFormat="1" applyFont="1" applyFill="1" applyBorder="1" applyAlignment="1" applyProtection="1">
      <alignment horizontal="right"/>
      <protection locked="0"/>
    </xf>
    <xf numFmtId="3" fontId="42" fillId="0" borderId="124" xfId="0" applyNumberFormat="1" applyFont="1" applyFill="1" applyBorder="1" applyAlignment="1">
      <alignment horizontal="right"/>
    </xf>
    <xf numFmtId="164" fontId="42" fillId="0" borderId="96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164" fontId="0" fillId="0" borderId="146" xfId="0" applyNumberFormat="1" applyFont="1" applyFill="1" applyBorder="1" applyAlignment="1" applyProtection="1">
      <alignment horizontal="right"/>
      <protection locked="0"/>
    </xf>
    <xf numFmtId="3" fontId="0" fillId="0" borderId="117" xfId="0" applyNumberFormat="1" applyFont="1" applyFill="1" applyBorder="1" applyAlignment="1" applyProtection="1">
      <alignment horizontal="right"/>
      <protection locked="0"/>
    </xf>
    <xf numFmtId="164" fontId="42" fillId="0" borderId="117" xfId="0" applyNumberFormat="1" applyFont="1" applyFill="1" applyBorder="1" applyAlignment="1">
      <alignment horizontal="right"/>
    </xf>
    <xf numFmtId="164" fontId="0" fillId="0" borderId="95" xfId="0" applyNumberFormat="1" applyFont="1" applyFill="1" applyBorder="1" applyAlignment="1" applyProtection="1">
      <alignment horizontal="right"/>
      <protection locked="0"/>
    </xf>
    <xf numFmtId="164" fontId="42" fillId="0" borderId="133" xfId="0" applyNumberFormat="1" applyFont="1" applyFill="1" applyBorder="1" applyAlignment="1">
      <alignment horizontal="right"/>
    </xf>
    <xf numFmtId="3" fontId="0" fillId="0" borderId="116" xfId="0" applyNumberFormat="1" applyFont="1" applyFill="1" applyBorder="1" applyAlignment="1">
      <alignment horizontal="right"/>
    </xf>
    <xf numFmtId="164" fontId="0" fillId="0" borderId="96" xfId="0" applyNumberFormat="1" applyFont="1" applyFill="1" applyBorder="1" applyAlignment="1" applyProtection="1">
      <alignment horizontal="right"/>
      <protection locked="0"/>
    </xf>
    <xf numFmtId="164" fontId="42" fillId="0" borderId="126" xfId="0" applyNumberFormat="1" applyFont="1" applyFill="1" applyBorder="1" applyAlignment="1">
      <alignment horizontal="right"/>
    </xf>
    <xf numFmtId="3" fontId="42" fillId="0" borderId="104" xfId="0" applyNumberFormat="1" applyFont="1" applyFill="1" applyBorder="1" applyAlignment="1">
      <alignment horizontal="right"/>
    </xf>
    <xf numFmtId="164" fontId="42" fillId="0" borderId="104" xfId="0" applyNumberFormat="1" applyFont="1" applyFill="1" applyBorder="1" applyAlignment="1" applyProtection="1">
      <alignment horizontal="right"/>
      <protection/>
    </xf>
    <xf numFmtId="3" fontId="0" fillId="0" borderId="98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41" fillId="0" borderId="99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/>
    </xf>
    <xf numFmtId="4" fontId="0" fillId="0" borderId="109" xfId="0" applyNumberFormat="1" applyFont="1" applyFill="1" applyBorder="1" applyAlignment="1" applyProtection="1">
      <alignment horizontal="right"/>
      <protection locked="0"/>
    </xf>
    <xf numFmtId="4" fontId="0" fillId="0" borderId="146" xfId="0" applyNumberFormat="1" applyFont="1" applyFill="1" applyBorder="1" applyAlignment="1" applyProtection="1">
      <alignment horizontal="right"/>
      <protection locked="0"/>
    </xf>
    <xf numFmtId="0" fontId="0" fillId="0" borderId="122" xfId="0" applyFont="1" applyFill="1" applyBorder="1" applyAlignment="1">
      <alignment/>
    </xf>
    <xf numFmtId="4" fontId="0" fillId="0" borderId="122" xfId="0" applyNumberFormat="1" applyFont="1" applyFill="1" applyBorder="1" applyAlignment="1" applyProtection="1">
      <alignment horizontal="right"/>
      <protection locked="0"/>
    </xf>
    <xf numFmtId="4" fontId="0" fillId="0" borderId="96" xfId="0" applyNumberFormat="1" applyFont="1" applyFill="1" applyBorder="1" applyAlignment="1" applyProtection="1">
      <alignment horizontal="right"/>
      <protection locked="0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4" fontId="0" fillId="0" borderId="95" xfId="0" applyNumberFormat="1" applyFont="1" applyFill="1" applyBorder="1" applyAlignment="1" applyProtection="1">
      <alignment horizontal="right"/>
      <protection locked="0"/>
    </xf>
    <xf numFmtId="0" fontId="0" fillId="0" borderId="100" xfId="0" applyFont="1" applyFill="1" applyBorder="1" applyAlignment="1">
      <alignment horizontal="center"/>
    </xf>
    <xf numFmtId="0" fontId="41" fillId="0" borderId="104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4" fontId="42" fillId="0" borderId="137" xfId="0" applyNumberFormat="1" applyFont="1" applyFill="1" applyBorder="1" applyAlignment="1">
      <alignment horizontal="right"/>
    </xf>
    <xf numFmtId="0" fontId="42" fillId="0" borderId="104" xfId="0" applyFont="1" applyFill="1" applyBorder="1" applyAlignment="1">
      <alignment horizontal="center"/>
    </xf>
    <xf numFmtId="164" fontId="42" fillId="0" borderId="116" xfId="0" applyNumberFormat="1" applyFont="1" applyFill="1" applyBorder="1" applyAlignment="1" applyProtection="1">
      <alignment horizontal="right"/>
      <protection/>
    </xf>
    <xf numFmtId="3" fontId="42" fillId="0" borderId="110" xfId="0" applyNumberFormat="1" applyFont="1" applyFill="1" applyBorder="1" applyAlignment="1">
      <alignment horizontal="right"/>
    </xf>
    <xf numFmtId="3" fontId="42" fillId="0" borderId="98" xfId="0" applyNumberFormat="1" applyFont="1" applyFill="1" applyBorder="1" applyAlignment="1">
      <alignment horizontal="right"/>
    </xf>
    <xf numFmtId="164" fontId="42" fillId="0" borderId="94" xfId="0" applyNumberFormat="1" applyFont="1" applyFill="1" applyBorder="1" applyAlignment="1">
      <alignment horizontal="right"/>
    </xf>
    <xf numFmtId="0" fontId="0" fillId="0" borderId="116" xfId="0" applyFont="1" applyFill="1" applyBorder="1" applyAlignment="1">
      <alignment/>
    </xf>
    <xf numFmtId="3" fontId="0" fillId="0" borderId="112" xfId="0" applyNumberFormat="1" applyFont="1" applyFill="1" applyBorder="1" applyAlignment="1" applyProtection="1">
      <alignment horizontal="right"/>
      <protection locked="0"/>
    </xf>
    <xf numFmtId="0" fontId="42" fillId="0" borderId="110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3" fontId="41" fillId="0" borderId="107" xfId="0" applyNumberFormat="1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167" fontId="0" fillId="0" borderId="100" xfId="0" applyNumberFormat="1" applyFont="1" applyFill="1" applyBorder="1" applyAlignment="1" applyProtection="1">
      <alignment horizontal="right"/>
      <protection locked="0"/>
    </xf>
    <xf numFmtId="167" fontId="0" fillId="0" borderId="97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0" fillId="0" borderId="139" xfId="0" applyNumberFormat="1" applyFont="1" applyFill="1" applyBorder="1" applyAlignment="1">
      <alignment horizontal="right"/>
    </xf>
    <xf numFmtId="3" fontId="42" fillId="0" borderId="133" xfId="0" applyNumberFormat="1" applyFont="1" applyFill="1" applyBorder="1" applyAlignment="1">
      <alignment horizontal="right" shrinkToFit="1"/>
    </xf>
    <xf numFmtId="164" fontId="42" fillId="0" borderId="95" xfId="0" applyNumberFormat="1" applyFont="1" applyFill="1" applyBorder="1" applyAlignment="1">
      <alignment horizontal="right" shrinkToFit="1"/>
    </xf>
    <xf numFmtId="164" fontId="42" fillId="0" borderId="113" xfId="0" applyNumberFormat="1" applyFont="1" applyFill="1" applyBorder="1" applyAlignment="1" applyProtection="1">
      <alignment horizontal="right"/>
      <protection/>
    </xf>
    <xf numFmtId="3" fontId="42" fillId="0" borderId="134" xfId="0" applyNumberFormat="1" applyFont="1" applyFill="1" applyBorder="1" applyAlignment="1">
      <alignment horizontal="right"/>
    </xf>
    <xf numFmtId="3" fontId="42" fillId="0" borderId="10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shrinkToFit="1"/>
    </xf>
    <xf numFmtId="0" fontId="40" fillId="0" borderId="101" xfId="0" applyFont="1" applyFill="1" applyBorder="1" applyAlignment="1">
      <alignment horizontal="left" indent="1"/>
    </xf>
    <xf numFmtId="0" fontId="40" fillId="0" borderId="102" xfId="0" applyFont="1" applyFill="1" applyBorder="1" applyAlignment="1">
      <alignment horizontal="left" indent="1"/>
    </xf>
    <xf numFmtId="3" fontId="40" fillId="0" borderId="102" xfId="0" applyNumberFormat="1" applyFont="1" applyFill="1" applyBorder="1" applyAlignment="1">
      <alignment horizontal="left" indent="1"/>
    </xf>
    <xf numFmtId="3" fontId="40" fillId="0" borderId="0" xfId="0" applyNumberFormat="1" applyFont="1" applyFill="1" applyBorder="1" applyAlignment="1">
      <alignment horizontal="left" indent="1"/>
    </xf>
    <xf numFmtId="2" fontId="41" fillId="0" borderId="105" xfId="0" applyNumberFormat="1" applyFont="1" applyFill="1" applyBorder="1" applyAlignment="1">
      <alignment horizontal="right"/>
    </xf>
    <xf numFmtId="2" fontId="41" fillId="0" borderId="122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left" indent="1"/>
    </xf>
    <xf numFmtId="2" fontId="0" fillId="0" borderId="90" xfId="0" applyNumberFormat="1" applyFont="1" applyFill="1" applyBorder="1" applyAlignment="1" applyProtection="1">
      <alignment horizontal="right"/>
      <protection locked="0"/>
    </xf>
    <xf numFmtId="2" fontId="0" fillId="0" borderId="56" xfId="0" applyNumberFormat="1" applyFont="1" applyFill="1" applyBorder="1" applyAlignment="1" applyProtection="1">
      <alignment horizontal="right"/>
      <protection locked="0"/>
    </xf>
    <xf numFmtId="2" fontId="0" fillId="0" borderId="100" xfId="0" applyNumberFormat="1" applyFont="1" applyFill="1" applyBorder="1" applyAlignment="1" applyProtection="1">
      <alignment horizontal="right"/>
      <protection locked="0"/>
    </xf>
    <xf numFmtId="2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87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3" fontId="0" fillId="0" borderId="116" xfId="0" applyNumberFormat="1" applyFont="1" applyFill="1" applyBorder="1" applyAlignment="1" applyProtection="1">
      <alignment horizontal="right"/>
      <protection locked="0"/>
    </xf>
    <xf numFmtId="3" fontId="42" fillId="0" borderId="111" xfId="0" applyNumberFormat="1" applyFont="1" applyFill="1" applyBorder="1" applyAlignment="1">
      <alignment horizontal="right"/>
    </xf>
    <xf numFmtId="3" fontId="42" fillId="0" borderId="87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 indent="1"/>
    </xf>
    <xf numFmtId="0" fontId="65" fillId="0" borderId="0" xfId="0" applyFont="1" applyFill="1" applyAlignment="1">
      <alignment horizontal="left" indent="1"/>
    </xf>
    <xf numFmtId="0" fontId="40" fillId="0" borderId="60" xfId="0" applyFont="1" applyFill="1" applyBorder="1" applyAlignment="1">
      <alignment horizontal="left" indent="1"/>
    </xf>
    <xf numFmtId="0" fontId="40" fillId="0" borderId="61" xfId="0" applyFont="1" applyFill="1" applyBorder="1" applyAlignment="1">
      <alignment horizontal="left" indent="1"/>
    </xf>
    <xf numFmtId="3" fontId="40" fillId="0" borderId="61" xfId="0" applyNumberFormat="1" applyFont="1" applyFill="1" applyBorder="1" applyAlignment="1">
      <alignment horizontal="left" indent="1"/>
    </xf>
    <xf numFmtId="3" fontId="41" fillId="0" borderId="70" xfId="0" applyNumberFormat="1" applyFont="1" applyFill="1" applyBorder="1" applyAlignment="1">
      <alignment horizontal="right"/>
    </xf>
    <xf numFmtId="4" fontId="41" fillId="0" borderId="68" xfId="0" applyNumberFormat="1" applyFont="1" applyFill="1" applyBorder="1" applyAlignment="1">
      <alignment horizontal="right"/>
    </xf>
    <xf numFmtId="4" fontId="41" fillId="0" borderId="70" xfId="0" applyNumberFormat="1" applyFont="1" applyFill="1" applyBorder="1" applyAlignment="1">
      <alignment horizontal="right"/>
    </xf>
    <xf numFmtId="3" fontId="41" fillId="0" borderId="79" xfId="0" applyNumberFormat="1" applyFont="1" applyFill="1" applyBorder="1" applyAlignment="1">
      <alignment horizontal="right"/>
    </xf>
    <xf numFmtId="4" fontId="41" fillId="0" borderId="78" xfId="0" applyNumberFormat="1" applyFont="1" applyFill="1" applyBorder="1" applyAlignment="1">
      <alignment horizontal="right"/>
    </xf>
    <xf numFmtId="4" fontId="41" fillId="0" borderId="79" xfId="0" applyNumberFormat="1" applyFont="1" applyFill="1" applyBorder="1" applyAlignment="1">
      <alignment horizontal="right"/>
    </xf>
    <xf numFmtId="3" fontId="41" fillId="0" borderId="84" xfId="0" applyNumberFormat="1" applyFont="1" applyFill="1" applyBorder="1" applyAlignment="1">
      <alignment horizontal="right"/>
    </xf>
    <xf numFmtId="3" fontId="41" fillId="0" borderId="74" xfId="0" applyNumberFormat="1" applyFont="1" applyFill="1" applyBorder="1" applyAlignment="1">
      <alignment horizontal="right"/>
    </xf>
    <xf numFmtId="3" fontId="41" fillId="0" borderId="27" xfId="0" applyNumberFormat="1" applyFont="1" applyFill="1" applyBorder="1" applyAlignment="1">
      <alignment horizontal="right"/>
    </xf>
    <xf numFmtId="3" fontId="41" fillId="0" borderId="58" xfId="0" applyNumberFormat="1" applyFont="1" applyFill="1" applyBorder="1" applyAlignment="1">
      <alignment horizontal="right"/>
    </xf>
    <xf numFmtId="3" fontId="41" fillId="0" borderId="77" xfId="0" applyNumberFormat="1" applyFont="1" applyFill="1" applyBorder="1" applyAlignment="1">
      <alignment horizontal="right"/>
    </xf>
    <xf numFmtId="3" fontId="41" fillId="0" borderId="28" xfId="0" applyNumberFormat="1" applyFont="1" applyFill="1" applyBorder="1" applyAlignment="1">
      <alignment horizontal="right"/>
    </xf>
    <xf numFmtId="3" fontId="41" fillId="0" borderId="86" xfId="0" applyNumberFormat="1" applyFont="1" applyFill="1" applyBorder="1" applyAlignment="1">
      <alignment horizontal="right"/>
    </xf>
    <xf numFmtId="3" fontId="41" fillId="0" borderId="59" xfId="0" applyNumberFormat="1" applyFont="1" applyFill="1" applyBorder="1" applyAlignment="1">
      <alignment horizontal="right"/>
    </xf>
    <xf numFmtId="3" fontId="42" fillId="0" borderId="54" xfId="0" applyNumberFormat="1" applyFont="1" applyFill="1" applyBorder="1" applyAlignment="1">
      <alignment horizontal="center"/>
    </xf>
    <xf numFmtId="3" fontId="42" fillId="0" borderId="90" xfId="0" applyNumberFormat="1" applyFont="1" applyFill="1" applyBorder="1" applyAlignment="1">
      <alignment horizontal="right"/>
    </xf>
    <xf numFmtId="3" fontId="42" fillId="0" borderId="54" xfId="0" applyNumberFormat="1" applyFont="1" applyFill="1" applyBorder="1" applyAlignment="1">
      <alignment horizontal="right"/>
    </xf>
    <xf numFmtId="3" fontId="42" fillId="0" borderId="54" xfId="0" applyNumberFormat="1" applyFont="1" applyFill="1" applyBorder="1" applyAlignment="1" applyProtection="1">
      <alignment horizontal="right"/>
      <protection locked="0"/>
    </xf>
    <xf numFmtId="3" fontId="42" fillId="0" borderId="69" xfId="0" applyNumberFormat="1" applyFont="1" applyFill="1" applyBorder="1" applyAlignment="1" applyProtection="1">
      <alignment horizontal="right"/>
      <protection locked="0"/>
    </xf>
    <xf numFmtId="3" fontId="42" fillId="0" borderId="93" xfId="0" applyNumberFormat="1" applyFont="1" applyFill="1" applyBorder="1" applyAlignment="1">
      <alignment horizontal="right"/>
    </xf>
    <xf numFmtId="3" fontId="42" fillId="0" borderId="55" xfId="0" applyNumberFormat="1" applyFont="1" applyFill="1" applyBorder="1" applyAlignment="1">
      <alignment horizontal="center"/>
    </xf>
    <xf numFmtId="3" fontId="42" fillId="0" borderId="55" xfId="0" applyNumberFormat="1" applyFont="1" applyFill="1" applyBorder="1" applyAlignment="1">
      <alignment horizontal="right"/>
    </xf>
    <xf numFmtId="3" fontId="42" fillId="0" borderId="55" xfId="0" applyNumberFormat="1" applyFont="1" applyFill="1" applyBorder="1" applyAlignment="1" applyProtection="1">
      <alignment horizontal="right"/>
      <protection locked="0"/>
    </xf>
    <xf numFmtId="3" fontId="42" fillId="0" borderId="58" xfId="0" applyNumberFormat="1" applyFont="1" applyFill="1" applyBorder="1" applyAlignment="1" applyProtection="1">
      <alignment horizontal="right"/>
      <protection locked="0"/>
    </xf>
    <xf numFmtId="3" fontId="42" fillId="0" borderId="84" xfId="0" applyNumberFormat="1" applyFont="1" applyFill="1" applyBorder="1" applyAlignment="1">
      <alignment horizontal="right"/>
    </xf>
    <xf numFmtId="3" fontId="42" fillId="0" borderId="56" xfId="0" applyNumberFormat="1" applyFont="1" applyFill="1" applyBorder="1" applyAlignment="1">
      <alignment horizontal="center"/>
    </xf>
    <xf numFmtId="3" fontId="42" fillId="0" borderId="56" xfId="0" applyNumberFormat="1" applyFont="1" applyFill="1" applyBorder="1" applyAlignment="1">
      <alignment horizontal="right"/>
    </xf>
    <xf numFmtId="3" fontId="42" fillId="0" borderId="56" xfId="0" applyNumberFormat="1" applyFont="1" applyFill="1" applyBorder="1" applyAlignment="1" applyProtection="1">
      <alignment horizontal="right"/>
      <protection locked="0"/>
    </xf>
    <xf numFmtId="3" fontId="42" fillId="0" borderId="71" xfId="0" applyNumberFormat="1" applyFont="1" applyFill="1" applyBorder="1" applyAlignment="1" applyProtection="1">
      <alignment horizontal="right"/>
      <protection locked="0"/>
    </xf>
    <xf numFmtId="3" fontId="42" fillId="0" borderId="79" xfId="0" applyNumberFormat="1" applyFont="1" applyFill="1" applyBorder="1" applyAlignment="1">
      <alignment horizontal="right"/>
    </xf>
    <xf numFmtId="3" fontId="42" fillId="0" borderId="54" xfId="0" applyNumberFormat="1" applyFont="1" applyFill="1" applyBorder="1" applyAlignment="1">
      <alignment horizontal="center"/>
    </xf>
    <xf numFmtId="3" fontId="42" fillId="0" borderId="27" xfId="0" applyNumberFormat="1" applyFont="1" applyFill="1" applyBorder="1" applyAlignment="1" applyProtection="1">
      <alignment horizontal="right"/>
      <protection locked="0"/>
    </xf>
    <xf numFmtId="3" fontId="42" fillId="0" borderId="74" xfId="0" applyNumberFormat="1" applyFont="1" applyFill="1" applyBorder="1" applyAlignment="1">
      <alignment horizontal="right"/>
    </xf>
    <xf numFmtId="3" fontId="42" fillId="0" borderId="55" xfId="0" applyNumberFormat="1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/>
    </xf>
    <xf numFmtId="3" fontId="42" fillId="0" borderId="57" xfId="0" applyNumberFormat="1" applyFont="1" applyFill="1" applyBorder="1" applyAlignment="1">
      <alignment horizontal="center"/>
    </xf>
    <xf numFmtId="3" fontId="42" fillId="0" borderId="57" xfId="0" applyNumberFormat="1" applyFont="1" applyFill="1" applyBorder="1" applyAlignment="1">
      <alignment horizontal="right"/>
    </xf>
    <xf numFmtId="3" fontId="42" fillId="0" borderId="57" xfId="0" applyNumberFormat="1" applyFont="1" applyFill="1" applyBorder="1" applyAlignment="1" applyProtection="1">
      <alignment horizontal="right"/>
      <protection locked="0"/>
    </xf>
    <xf numFmtId="3" fontId="42" fillId="0" borderId="28" xfId="0" applyNumberFormat="1" applyFont="1" applyFill="1" applyBorder="1" applyAlignment="1" applyProtection="1">
      <alignment horizontal="right"/>
      <protection locked="0"/>
    </xf>
    <xf numFmtId="3" fontId="42" fillId="0" borderId="86" xfId="0" applyNumberFormat="1" applyFont="1" applyFill="1" applyBorder="1" applyAlignment="1">
      <alignment horizontal="right"/>
    </xf>
    <xf numFmtId="164" fontId="42" fillId="0" borderId="54" xfId="0" applyNumberFormat="1" applyFont="1" applyFill="1" applyBorder="1" applyAlignment="1" applyProtection="1">
      <alignment horizontal="right"/>
      <protection locked="0"/>
    </xf>
    <xf numFmtId="164" fontId="42" fillId="0" borderId="55" xfId="0" applyNumberFormat="1" applyFont="1" applyFill="1" applyBorder="1" applyAlignment="1" applyProtection="1">
      <alignment horizontal="right"/>
      <protection locked="0"/>
    </xf>
    <xf numFmtId="164" fontId="42" fillId="0" borderId="56" xfId="0" applyNumberFormat="1" applyFont="1" applyFill="1" applyBorder="1" applyAlignment="1" applyProtection="1">
      <alignment horizontal="right"/>
      <protection locked="0"/>
    </xf>
    <xf numFmtId="164" fontId="42" fillId="0" borderId="57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left" indent="1"/>
    </xf>
    <xf numFmtId="0" fontId="104" fillId="0" borderId="0" xfId="0" applyFont="1" applyFill="1" applyBorder="1" applyAlignment="1">
      <alignment horizontal="left" indent="1"/>
    </xf>
    <xf numFmtId="0" fontId="46" fillId="0" borderId="65" xfId="0" applyFont="1" applyFill="1" applyBorder="1" applyAlignment="1">
      <alignment horizontal="left" vertical="center" indent="1"/>
    </xf>
    <xf numFmtId="0" fontId="0" fillId="0" borderId="65" xfId="0" applyFont="1" applyFill="1" applyBorder="1" applyAlignment="1">
      <alignment horizontal="center" vertical="center"/>
    </xf>
    <xf numFmtId="3" fontId="0" fillId="0" borderId="65" xfId="0" applyNumberFormat="1" applyFont="1" applyFill="1" applyBorder="1" applyAlignment="1">
      <alignment horizontal="center" vertical="center"/>
    </xf>
    <xf numFmtId="3" fontId="41" fillId="0" borderId="67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" fontId="41" fillId="0" borderId="65" xfId="0" applyNumberFormat="1" applyFont="1" applyFill="1" applyBorder="1" applyAlignment="1">
      <alignment horizontal="center"/>
    </xf>
    <xf numFmtId="164" fontId="41" fillId="0" borderId="70" xfId="0" applyNumberFormat="1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left" vertical="center" indent="1"/>
    </xf>
    <xf numFmtId="0" fontId="0" fillId="0" borderId="64" xfId="0" applyFont="1" applyFill="1" applyBorder="1" applyAlignment="1">
      <alignment horizontal="center" vertical="center"/>
    </xf>
    <xf numFmtId="3" fontId="41" fillId="0" borderId="64" xfId="0" applyNumberFormat="1" applyFont="1" applyFill="1" applyBorder="1" applyAlignment="1">
      <alignment horizontal="center"/>
    </xf>
    <xf numFmtId="3" fontId="41" fillId="0" borderId="6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164" fontId="41" fillId="0" borderId="73" xfId="0" applyNumberFormat="1" applyFont="1" applyFill="1" applyBorder="1" applyAlignment="1">
      <alignment horizontal="center" shrinkToFit="1"/>
    </xf>
    <xf numFmtId="3" fontId="0" fillId="0" borderId="87" xfId="0" applyNumberFormat="1" applyFont="1" applyFill="1" applyBorder="1" applyAlignment="1">
      <alignment horizontal="center"/>
    </xf>
    <xf numFmtId="0" fontId="46" fillId="0" borderId="28" xfId="0" applyFont="1" applyFill="1" applyBorder="1" applyAlignment="1">
      <alignment horizontal="left" indent="1"/>
    </xf>
    <xf numFmtId="0" fontId="0" fillId="0" borderId="54" xfId="0" applyFont="1" applyFill="1" applyBorder="1" applyAlignment="1">
      <alignment/>
    </xf>
    <xf numFmtId="3" fontId="0" fillId="0" borderId="65" xfId="0" applyNumberFormat="1" applyFont="1" applyFill="1" applyBorder="1" applyAlignment="1">
      <alignment horizontal="right"/>
    </xf>
    <xf numFmtId="4" fontId="0" fillId="0" borderId="90" xfId="0" applyNumberFormat="1" applyFont="1" applyFill="1" applyBorder="1" applyAlignment="1" applyProtection="1">
      <alignment horizontal="right"/>
      <protection locked="0"/>
    </xf>
    <xf numFmtId="3" fontId="41" fillId="0" borderId="90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 applyProtection="1">
      <alignment horizontal="right"/>
      <protection locked="0"/>
    </xf>
    <xf numFmtId="164" fontId="41" fillId="0" borderId="77" xfId="0" applyNumberFormat="1" applyFont="1" applyFill="1" applyBorder="1" applyAlignment="1">
      <alignment horizontal="right"/>
    </xf>
    <xf numFmtId="4" fontId="0" fillId="0" borderId="90" xfId="0" applyNumberFormat="1" applyFont="1" applyFill="1" applyBorder="1" applyAlignment="1">
      <alignment horizontal="right"/>
    </xf>
    <xf numFmtId="0" fontId="46" fillId="0" borderId="78" xfId="0" applyFont="1" applyFill="1" applyBorder="1" applyAlignment="1">
      <alignment horizontal="left" indent="1"/>
    </xf>
    <xf numFmtId="165" fontId="0" fillId="0" borderId="56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 applyProtection="1">
      <alignment horizontal="right"/>
      <protection locked="0"/>
    </xf>
    <xf numFmtId="3" fontId="41" fillId="0" borderId="56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 applyProtection="1">
      <alignment horizontal="right"/>
      <protection locked="0"/>
    </xf>
    <xf numFmtId="164" fontId="41" fillId="0" borderId="79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0" fontId="46" fillId="0" borderId="27" xfId="0" applyFont="1" applyFill="1" applyBorder="1" applyAlignment="1">
      <alignment horizontal="left" indent="1"/>
    </xf>
    <xf numFmtId="0" fontId="0" fillId="0" borderId="54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right"/>
    </xf>
    <xf numFmtId="3" fontId="41" fillId="0" borderId="54" xfId="0" applyNumberFormat="1" applyFont="1" applyFill="1" applyBorder="1" applyAlignment="1">
      <alignment horizontal="right"/>
    </xf>
    <xf numFmtId="164" fontId="41" fillId="0" borderId="84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>
      <alignment horizontal="right"/>
    </xf>
    <xf numFmtId="0" fontId="46" fillId="0" borderId="58" xfId="0" applyFont="1" applyFill="1" applyBorder="1" applyAlignment="1">
      <alignment horizontal="left" indent="1"/>
    </xf>
    <xf numFmtId="0" fontId="0" fillId="0" borderId="55" xfId="0" applyFont="1" applyFill="1" applyBorder="1" applyAlignment="1">
      <alignment horizontal="center"/>
    </xf>
    <xf numFmtId="3" fontId="41" fillId="0" borderId="55" xfId="0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41" fillId="0" borderId="57" xfId="0" applyNumberFormat="1" applyFont="1" applyFill="1" applyBorder="1" applyAlignment="1">
      <alignment horizontal="right"/>
    </xf>
    <xf numFmtId="0" fontId="46" fillId="0" borderId="67" xfId="0" applyFont="1" applyFill="1" applyBorder="1" applyAlignment="1">
      <alignment horizontal="left" indent="1"/>
    </xf>
    <xf numFmtId="0" fontId="41" fillId="0" borderId="87" xfId="0" applyFont="1" applyFill="1" applyBorder="1" applyAlignment="1">
      <alignment horizontal="center"/>
    </xf>
    <xf numFmtId="3" fontId="41" fillId="0" borderId="61" xfId="0" applyNumberFormat="1" applyFont="1" applyFill="1" applyBorder="1" applyAlignment="1">
      <alignment horizontal="right"/>
    </xf>
    <xf numFmtId="164" fontId="41" fillId="0" borderId="61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164" fontId="41" fillId="0" borderId="86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46" fillId="0" borderId="54" xfId="0" applyFont="1" applyFill="1" applyBorder="1" applyAlignment="1">
      <alignment horizontal="left" indent="1"/>
    </xf>
    <xf numFmtId="164" fontId="42" fillId="0" borderId="9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42" fillId="0" borderId="84" xfId="0" applyNumberFormat="1" applyFont="1" applyFill="1" applyBorder="1" applyAlignment="1">
      <alignment horizontal="right" shrinkToFit="1"/>
    </xf>
    <xf numFmtId="164" fontId="42" fillId="0" borderId="55" xfId="0" applyNumberFormat="1" applyFont="1" applyFill="1" applyBorder="1" applyAlignment="1">
      <alignment horizontal="right" shrinkToFit="1"/>
    </xf>
    <xf numFmtId="3" fontId="0" fillId="0" borderId="64" xfId="0" applyNumberFormat="1" applyFont="1" applyFill="1" applyBorder="1" applyAlignment="1">
      <alignment horizontal="right"/>
    </xf>
    <xf numFmtId="164" fontId="42" fillId="0" borderId="56" xfId="0" applyNumberFormat="1" applyFont="1" applyFill="1" applyBorder="1" applyAlignment="1">
      <alignment horizontal="right"/>
    </xf>
    <xf numFmtId="0" fontId="56" fillId="0" borderId="54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164" fontId="42" fillId="0" borderId="55" xfId="0" applyNumberFormat="1" applyFont="1" applyFill="1" applyBorder="1" applyAlignment="1">
      <alignment horizontal="right"/>
    </xf>
    <xf numFmtId="0" fontId="56" fillId="0" borderId="57" xfId="0" applyFont="1" applyFill="1" applyBorder="1" applyAlignment="1">
      <alignment horizontal="center"/>
    </xf>
    <xf numFmtId="0" fontId="47" fillId="0" borderId="67" xfId="0" applyFont="1" applyFill="1" applyBorder="1" applyAlignment="1">
      <alignment horizontal="left" indent="1"/>
    </xf>
    <xf numFmtId="0" fontId="57" fillId="0" borderId="87" xfId="0" applyFont="1" applyFill="1" applyBorder="1" applyAlignment="1">
      <alignment horizontal="center"/>
    </xf>
    <xf numFmtId="3" fontId="42" fillId="0" borderId="87" xfId="0" applyNumberFormat="1" applyFont="1" applyFill="1" applyBorder="1" applyAlignment="1">
      <alignment horizontal="center"/>
    </xf>
    <xf numFmtId="3" fontId="42" fillId="0" borderId="87" xfId="0" applyNumberFormat="1" applyFont="1" applyFill="1" applyBorder="1" applyAlignment="1" applyProtection="1">
      <alignment horizontal="right"/>
      <protection/>
    </xf>
    <xf numFmtId="164" fontId="42" fillId="0" borderId="67" xfId="0" applyNumberFormat="1" applyFont="1" applyFill="1" applyBorder="1" applyAlignment="1" applyProtection="1">
      <alignment horizontal="right"/>
      <protection/>
    </xf>
    <xf numFmtId="164" fontId="42" fillId="0" borderId="77" xfId="0" applyNumberFormat="1" applyFont="1" applyFill="1" applyBorder="1" applyAlignment="1" applyProtection="1">
      <alignment horizontal="right" shrinkToFit="1"/>
      <protection/>
    </xf>
    <xf numFmtId="164" fontId="42" fillId="0" borderId="87" xfId="0" applyNumberFormat="1" applyFont="1" applyFill="1" applyBorder="1" applyAlignment="1">
      <alignment horizontal="right"/>
    </xf>
    <xf numFmtId="164" fontId="42" fillId="0" borderId="54" xfId="0" applyNumberFormat="1" applyFont="1" applyFill="1" applyBorder="1" applyAlignment="1">
      <alignment horizontal="right"/>
    </xf>
    <xf numFmtId="3" fontId="42" fillId="0" borderId="64" xfId="0" applyNumberFormat="1" applyFont="1" applyFill="1" applyBorder="1" applyAlignment="1">
      <alignment horizontal="right"/>
    </xf>
    <xf numFmtId="3" fontId="42" fillId="0" borderId="27" xfId="0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right"/>
    </xf>
    <xf numFmtId="3" fontId="42" fillId="0" borderId="87" xfId="0" applyNumberFormat="1" applyFont="1" applyFill="1" applyBorder="1" applyAlignment="1" applyProtection="1">
      <alignment horizontal="right"/>
      <protection locked="0"/>
    </xf>
    <xf numFmtId="164" fontId="42" fillId="0" borderId="87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42" fillId="0" borderId="69" xfId="0" applyNumberFormat="1" applyFont="1" applyFill="1" applyBorder="1" applyAlignment="1">
      <alignment horizontal="right"/>
    </xf>
    <xf numFmtId="0" fontId="47" fillId="0" borderId="68" xfId="0" applyFont="1" applyFill="1" applyBorder="1" applyAlignment="1">
      <alignment horizontal="left" indent="1"/>
    </xf>
    <xf numFmtId="0" fontId="42" fillId="0" borderId="87" xfId="0" applyFont="1" applyFill="1" applyBorder="1" applyAlignment="1">
      <alignment horizontal="center"/>
    </xf>
    <xf numFmtId="0" fontId="47" fillId="0" borderId="71" xfId="0" applyFont="1" applyFill="1" applyBorder="1" applyAlignment="1">
      <alignment horizontal="left" indent="1"/>
    </xf>
    <xf numFmtId="0" fontId="42" fillId="0" borderId="64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5" fillId="0" borderId="0" xfId="0" applyFont="1" applyFill="1" applyBorder="1" applyAlignment="1">
      <alignment horizontal="left" indent="1"/>
    </xf>
    <xf numFmtId="0" fontId="106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shrinkToFit="1"/>
    </xf>
    <xf numFmtId="3" fontId="41" fillId="0" borderId="65" xfId="0" applyNumberFormat="1" applyFont="1" applyFill="1" applyBorder="1" applyAlignment="1">
      <alignment horizontal="right"/>
    </xf>
    <xf numFmtId="3" fontId="41" fillId="0" borderId="53" xfId="0" applyNumberFormat="1" applyFont="1" applyFill="1" applyBorder="1" applyAlignment="1">
      <alignment horizontal="right"/>
    </xf>
    <xf numFmtId="3" fontId="42" fillId="0" borderId="90" xfId="0" applyNumberFormat="1" applyFont="1" applyFill="1" applyBorder="1" applyAlignment="1" applyProtection="1">
      <alignment horizontal="right"/>
      <protection locked="0"/>
    </xf>
    <xf numFmtId="3" fontId="42" fillId="0" borderId="64" xfId="0" applyNumberFormat="1" applyFon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>
      <alignment horizontal="right"/>
    </xf>
    <xf numFmtId="3" fontId="42" fillId="0" borderId="53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164" fontId="41" fillId="0" borderId="54" xfId="0" applyNumberFormat="1" applyFont="1" applyFill="1" applyBorder="1" applyAlignment="1">
      <alignment horizontal="right"/>
    </xf>
    <xf numFmtId="164" fontId="41" fillId="0" borderId="55" xfId="0" applyNumberFormat="1" applyFont="1" applyFill="1" applyBorder="1" applyAlignment="1">
      <alignment horizontal="right"/>
    </xf>
    <xf numFmtId="164" fontId="41" fillId="0" borderId="56" xfId="0" applyNumberFormat="1" applyFont="1" applyFill="1" applyBorder="1" applyAlignment="1">
      <alignment horizontal="right"/>
    </xf>
    <xf numFmtId="0" fontId="107" fillId="0" borderId="0" xfId="0" applyFont="1" applyFill="1" applyAlignment="1">
      <alignment horizontal="left" indent="1"/>
    </xf>
    <xf numFmtId="3" fontId="41" fillId="0" borderId="61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horizontal="center"/>
    </xf>
    <xf numFmtId="164" fontId="41" fillId="0" borderId="90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 applyProtection="1">
      <alignment horizontal="right"/>
      <protection locked="0"/>
    </xf>
    <xf numFmtId="164" fontId="41" fillId="0" borderId="57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164" fontId="41" fillId="0" borderId="87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3" fontId="0" fillId="0" borderId="74" xfId="0" applyNumberFormat="1" applyFont="1" applyFill="1" applyBorder="1" applyAlignment="1" applyProtection="1">
      <alignment horizontal="right"/>
      <protection locked="0"/>
    </xf>
    <xf numFmtId="3" fontId="0" fillId="0" borderId="7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indent="1"/>
    </xf>
    <xf numFmtId="0" fontId="9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vertical="center" shrinkToFit="1"/>
    </xf>
    <xf numFmtId="3" fontId="40" fillId="0" borderId="60" xfId="0" applyNumberFormat="1" applyFont="1" applyFill="1" applyBorder="1" applyAlignment="1">
      <alignment horizontal="left" indent="1"/>
    </xf>
    <xf numFmtId="165" fontId="0" fillId="0" borderId="53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right"/>
    </xf>
    <xf numFmtId="165" fontId="0" fillId="0" borderId="56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center"/>
    </xf>
    <xf numFmtId="3" fontId="41" fillId="0" borderId="54" xfId="0" applyNumberFormat="1" applyFont="1" applyFill="1" applyBorder="1" applyAlignment="1" applyProtection="1">
      <alignment horizontal="right"/>
      <protection locked="0"/>
    </xf>
    <xf numFmtId="3" fontId="41" fillId="0" borderId="55" xfId="0" applyNumberFormat="1" applyFont="1" applyFill="1" applyBorder="1" applyAlignment="1" applyProtection="1">
      <alignment horizontal="right"/>
      <protection locked="0"/>
    </xf>
    <xf numFmtId="3" fontId="0" fillId="0" borderId="64" xfId="0" applyNumberFormat="1" applyFont="1" applyFill="1" applyBorder="1" applyAlignment="1">
      <alignment horizontal="right"/>
    </xf>
    <xf numFmtId="3" fontId="41" fillId="0" borderId="56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ont="1" applyFill="1" applyBorder="1" applyAlignment="1">
      <alignment horizontal="center"/>
    </xf>
    <xf numFmtId="3" fontId="41" fillId="0" borderId="57" xfId="0" applyNumberFormat="1" applyFont="1" applyFill="1" applyBorder="1" applyAlignment="1" applyProtection="1">
      <alignment horizontal="right"/>
      <protection locked="0"/>
    </xf>
    <xf numFmtId="164" fontId="41" fillId="0" borderId="54" xfId="0" applyNumberFormat="1" applyFont="1" applyFill="1" applyBorder="1" applyAlignment="1" applyProtection="1">
      <alignment horizontal="right"/>
      <protection locked="0"/>
    </xf>
    <xf numFmtId="164" fontId="41" fillId="0" borderId="55" xfId="0" applyNumberFormat="1" applyFont="1" applyFill="1" applyBorder="1" applyAlignment="1" applyProtection="1">
      <alignment horizontal="right"/>
      <protection locked="0"/>
    </xf>
    <xf numFmtId="164" fontId="41" fillId="0" borderId="56" xfId="0" applyNumberFormat="1" applyFont="1" applyFill="1" applyBorder="1" applyAlignment="1" applyProtection="1">
      <alignment horizontal="right"/>
      <protection locked="0"/>
    </xf>
    <xf numFmtId="164" fontId="41" fillId="0" borderId="57" xfId="0" applyNumberFormat="1" applyFont="1" applyFill="1" applyBorder="1" applyAlignment="1" applyProtection="1">
      <alignment horizontal="right"/>
      <protection locked="0"/>
    </xf>
    <xf numFmtId="3" fontId="41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1"/>
    </xf>
    <xf numFmtId="0" fontId="70" fillId="0" borderId="65" xfId="0" applyFont="1" applyFill="1" applyBorder="1" applyAlignment="1">
      <alignment horizontal="left" vertical="center" indent="1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64" xfId="0" applyFont="1" applyFill="1" applyBorder="1" applyAlignment="1">
      <alignment horizontal="left" vertical="center" indent="1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/>
    </xf>
    <xf numFmtId="0" fontId="70" fillId="0" borderId="28" xfId="0" applyFont="1" applyFill="1" applyBorder="1" applyAlignment="1">
      <alignment horizontal="left" indent="1"/>
    </xf>
    <xf numFmtId="0" fontId="70" fillId="0" borderId="78" xfId="0" applyFont="1" applyFill="1" applyBorder="1" applyAlignment="1">
      <alignment horizontal="left" indent="1"/>
    </xf>
    <xf numFmtId="4" fontId="0" fillId="0" borderId="80" xfId="0" applyNumberFormat="1" applyFont="1" applyFill="1" applyBorder="1" applyAlignment="1" applyProtection="1">
      <alignment horizontal="right"/>
      <protection locked="0"/>
    </xf>
    <xf numFmtId="0" fontId="70" fillId="0" borderId="27" xfId="0" applyFont="1" applyFill="1" applyBorder="1" applyAlignment="1">
      <alignment horizontal="left" indent="1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0" fontId="70" fillId="0" borderId="58" xfId="0" applyFont="1" applyFill="1" applyBorder="1" applyAlignment="1">
      <alignment horizontal="left" indent="1"/>
    </xf>
    <xf numFmtId="0" fontId="70" fillId="0" borderId="67" xfId="0" applyFont="1" applyFill="1" applyBorder="1" applyAlignment="1">
      <alignment horizontal="left" indent="1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0" fontId="70" fillId="0" borderId="54" xfId="0" applyFont="1" applyFill="1" applyBorder="1" applyAlignment="1">
      <alignment horizontal="left" indent="1"/>
    </xf>
    <xf numFmtId="3" fontId="41" fillId="0" borderId="87" xfId="0" applyNumberFormat="1" applyFont="1" applyFill="1" applyBorder="1" applyAlignment="1" applyProtection="1">
      <alignment horizontal="right"/>
      <protection/>
    </xf>
    <xf numFmtId="164" fontId="41" fillId="0" borderId="87" xfId="0" applyNumberFormat="1" applyFont="1" applyFill="1" applyBorder="1" applyAlignment="1" applyProtection="1">
      <alignment horizontal="right"/>
      <protection/>
    </xf>
    <xf numFmtId="164" fontId="41" fillId="0" borderId="67" xfId="0" applyNumberFormat="1" applyFont="1" applyFill="1" applyBorder="1" applyAlignment="1" applyProtection="1">
      <alignment horizontal="right"/>
      <protection/>
    </xf>
    <xf numFmtId="164" fontId="41" fillId="0" borderId="0" xfId="0" applyNumberFormat="1" applyFont="1" applyFill="1" applyBorder="1" applyAlignment="1" applyProtection="1">
      <alignment horizontal="right"/>
      <protection/>
    </xf>
    <xf numFmtId="3" fontId="42" fillId="0" borderId="46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41" fillId="0" borderId="87" xfId="0" applyNumberFormat="1" applyFont="1" applyFill="1" applyBorder="1" applyAlignment="1" applyProtection="1">
      <alignment horizontal="right"/>
      <protection locked="0"/>
    </xf>
    <xf numFmtId="164" fontId="41" fillId="0" borderId="87" xfId="0" applyNumberFormat="1" applyFont="1" applyFill="1" applyBorder="1" applyAlignment="1" applyProtection="1">
      <alignment horizontal="right"/>
      <protection locked="0"/>
    </xf>
    <xf numFmtId="0" fontId="70" fillId="0" borderId="68" xfId="0" applyFont="1" applyFill="1" applyBorder="1" applyAlignment="1">
      <alignment horizontal="left" indent="1"/>
    </xf>
    <xf numFmtId="0" fontId="70" fillId="0" borderId="71" xfId="0" applyFont="1" applyFill="1" applyBorder="1" applyAlignment="1">
      <alignment horizontal="left" indent="1"/>
    </xf>
    <xf numFmtId="3" fontId="42" fillId="0" borderId="67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4" fontId="0" fillId="0" borderId="57" xfId="0" applyNumberFormat="1" applyFont="1" applyFill="1" applyBorder="1" applyAlignment="1" applyProtection="1">
      <alignment horizontal="right"/>
      <protection locked="0"/>
    </xf>
    <xf numFmtId="3" fontId="42" fillId="0" borderId="62" xfId="0" applyNumberFormat="1" applyFont="1" applyFill="1" applyBorder="1" applyAlignment="1">
      <alignment horizontal="right"/>
    </xf>
    <xf numFmtId="3" fontId="42" fillId="0" borderId="26" xfId="0" applyNumberFormat="1" applyFont="1" applyFill="1" applyBorder="1" applyAlignment="1">
      <alignment horizontal="right"/>
    </xf>
    <xf numFmtId="3" fontId="42" fillId="0" borderId="8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164" fontId="42" fillId="0" borderId="7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164" fontId="42" fillId="0" borderId="84" xfId="0" applyNumberFormat="1" applyFont="1" applyFill="1" applyBorder="1" applyAlignment="1">
      <alignment horizontal="right"/>
    </xf>
    <xf numFmtId="164" fontId="42" fillId="0" borderId="86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 applyProtection="1">
      <alignment horizontal="right"/>
      <protection/>
    </xf>
    <xf numFmtId="164" fontId="42" fillId="0" borderId="61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 applyProtection="1">
      <alignment horizontal="right"/>
      <protection locked="0"/>
    </xf>
    <xf numFmtId="164" fontId="42" fillId="0" borderId="57" xfId="0" applyNumberFormat="1" applyFont="1" applyFill="1" applyBorder="1" applyAlignment="1">
      <alignment horizontal="right"/>
    </xf>
    <xf numFmtId="0" fontId="14" fillId="0" borderId="67" xfId="0" applyFont="1" applyFill="1" applyBorder="1" applyAlignment="1">
      <alignment horizontal="left" indent="1"/>
    </xf>
    <xf numFmtId="3" fontId="0" fillId="0" borderId="87" xfId="0" applyNumberFormat="1" applyFont="1" applyFill="1" applyBorder="1" applyAlignment="1" applyProtection="1">
      <alignment horizontal="right"/>
      <protection locked="0"/>
    </xf>
    <xf numFmtId="164" fontId="0" fillId="0" borderId="90" xfId="0" applyNumberFormat="1" applyFont="1" applyFill="1" applyBorder="1" applyAlignment="1" applyProtection="1">
      <alignment horizontal="right"/>
      <protection locked="0"/>
    </xf>
    <xf numFmtId="164" fontId="42" fillId="0" borderId="93" xfId="0" applyNumberFormat="1" applyFont="1" applyFill="1" applyBorder="1" applyAlignment="1">
      <alignment horizontal="right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56" xfId="0" applyNumberFormat="1" applyFont="1" applyFill="1" applyBorder="1" applyAlignment="1" applyProtection="1">
      <alignment horizontal="right"/>
      <protection locked="0"/>
    </xf>
    <xf numFmtId="164" fontId="42" fillId="0" borderId="79" xfId="0" applyNumberFormat="1" applyFont="1" applyFill="1" applyBorder="1" applyAlignment="1">
      <alignment horizontal="right"/>
    </xf>
    <xf numFmtId="3" fontId="42" fillId="0" borderId="68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 applyProtection="1">
      <alignment horizontal="right"/>
      <protection locked="0"/>
    </xf>
    <xf numFmtId="164" fontId="42" fillId="0" borderId="27" xfId="0" applyNumberFormat="1" applyFont="1" applyFill="1" applyBorder="1" applyAlignment="1">
      <alignment horizontal="right"/>
    </xf>
    <xf numFmtId="164" fontId="42" fillId="0" borderId="69" xfId="0" applyNumberFormat="1" applyFont="1" applyFill="1" applyBorder="1" applyAlignment="1">
      <alignment horizontal="right"/>
    </xf>
    <xf numFmtId="164" fontId="42" fillId="0" borderId="67" xfId="0" applyNumberFormat="1" applyFont="1" applyFill="1" applyBorder="1" applyAlignment="1">
      <alignment horizontal="right"/>
    </xf>
    <xf numFmtId="0" fontId="70" fillId="0" borderId="138" xfId="0" applyFont="1" applyFill="1" applyBorder="1" applyAlignment="1">
      <alignment horizontal="left" vertical="center" indent="1"/>
    </xf>
    <xf numFmtId="3" fontId="0" fillId="0" borderId="105" xfId="0" applyNumberFormat="1" applyFont="1" applyFill="1" applyBorder="1" applyAlignment="1">
      <alignment horizontal="center" vertical="center"/>
    </xf>
    <xf numFmtId="0" fontId="70" fillId="0" borderId="116" xfId="0" applyFont="1" applyFill="1" applyBorder="1" applyAlignment="1">
      <alignment horizontal="left" indent="1"/>
    </xf>
    <xf numFmtId="3" fontId="0" fillId="0" borderId="105" xfId="0" applyNumberFormat="1" applyFont="1" applyFill="1" applyBorder="1" applyAlignment="1">
      <alignment horizontal="right"/>
    </xf>
    <xf numFmtId="4" fontId="0" fillId="0" borderId="147" xfId="0" applyNumberFormat="1" applyFont="1" applyFill="1" applyBorder="1" applyAlignment="1" applyProtection="1">
      <alignment horizontal="right"/>
      <protection locked="0"/>
    </xf>
    <xf numFmtId="0" fontId="70" fillId="0" borderId="122" xfId="0" applyFont="1" applyFill="1" applyBorder="1" applyAlignment="1">
      <alignment horizontal="left" indent="1"/>
    </xf>
    <xf numFmtId="3" fontId="0" fillId="0" borderId="122" xfId="0" applyNumberFormat="1" applyFont="1" applyFill="1" applyBorder="1" applyAlignment="1">
      <alignment horizontal="right"/>
    </xf>
    <xf numFmtId="4" fontId="0" fillId="0" borderId="126" xfId="0" applyNumberFormat="1" applyFont="1" applyFill="1" applyBorder="1" applyAlignment="1" applyProtection="1">
      <alignment horizontal="right"/>
      <protection locked="0"/>
    </xf>
    <xf numFmtId="0" fontId="70" fillId="0" borderId="98" xfId="0" applyFont="1" applyFill="1" applyBorder="1" applyAlignment="1">
      <alignment horizontal="left" indent="1"/>
    </xf>
    <xf numFmtId="0" fontId="70" fillId="0" borderId="99" xfId="0" applyFont="1" applyFill="1" applyBorder="1" applyAlignment="1">
      <alignment horizontal="left" indent="1"/>
    </xf>
    <xf numFmtId="0" fontId="70" fillId="0" borderId="104" xfId="0" applyFont="1" applyFill="1" applyBorder="1" applyAlignment="1">
      <alignment horizontal="left" indent="1"/>
    </xf>
    <xf numFmtId="0" fontId="0" fillId="0" borderId="138" xfId="0" applyFont="1" applyFill="1" applyBorder="1" applyAlignment="1">
      <alignment horizontal="center"/>
    </xf>
    <xf numFmtId="3" fontId="0" fillId="0" borderId="138" xfId="0" applyNumberFormat="1" applyFont="1" applyFill="1" applyBorder="1" applyAlignment="1">
      <alignment horizontal="center"/>
    </xf>
    <xf numFmtId="3" fontId="0" fillId="0" borderId="102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 applyProtection="1">
      <alignment horizontal="right"/>
      <protection locked="0"/>
    </xf>
    <xf numFmtId="0" fontId="70" fillId="0" borderId="94" xfId="0" applyFont="1" applyFill="1" applyBorder="1" applyAlignment="1">
      <alignment horizontal="left" indent="1"/>
    </xf>
    <xf numFmtId="3" fontId="0" fillId="0" borderId="94" xfId="0" applyNumberFormat="1" applyFont="1" applyFill="1" applyBorder="1" applyAlignment="1">
      <alignment horizontal="center"/>
    </xf>
    <xf numFmtId="3" fontId="0" fillId="0" borderId="109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>
      <alignment horizontal="center"/>
    </xf>
    <xf numFmtId="0" fontId="56" fillId="0" borderId="138" xfId="0" applyFont="1" applyFill="1" applyBorder="1" applyAlignment="1">
      <alignment horizontal="center"/>
    </xf>
    <xf numFmtId="164" fontId="42" fillId="0" borderId="106" xfId="0" applyNumberFormat="1" applyFont="1" applyFill="1" applyBorder="1" applyAlignment="1" applyProtection="1">
      <alignment horizontal="right"/>
      <protection/>
    </xf>
    <xf numFmtId="164" fontId="42" fillId="0" borderId="121" xfId="0" applyNumberFormat="1" applyFont="1" applyFill="1" applyBorder="1" applyAlignment="1" applyProtection="1">
      <alignment horizontal="right"/>
      <protection/>
    </xf>
    <xf numFmtId="3" fontId="42" fillId="0" borderId="113" xfId="0" applyNumberFormat="1" applyFont="1" applyFill="1" applyBorder="1" applyAlignment="1">
      <alignment horizontal="right"/>
    </xf>
    <xf numFmtId="0" fontId="70" fillId="0" borderId="105" xfId="0" applyFont="1" applyFill="1" applyBorder="1" applyAlignment="1">
      <alignment horizontal="left" indent="1"/>
    </xf>
    <xf numFmtId="164" fontId="0" fillId="0" borderId="102" xfId="0" applyNumberFormat="1" applyFont="1" applyFill="1" applyBorder="1" applyAlignment="1">
      <alignment horizontal="right"/>
    </xf>
    <xf numFmtId="164" fontId="0" fillId="0" borderId="138" xfId="0" applyNumberFormat="1" applyFont="1" applyFill="1" applyBorder="1" applyAlignment="1">
      <alignment horizontal="right"/>
    </xf>
    <xf numFmtId="0" fontId="70" fillId="0" borderId="11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64" fontId="42" fillId="0" borderId="96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0" fontId="56" fillId="0" borderId="0" xfId="0" applyFont="1" applyFill="1" applyAlignment="1">
      <alignment horizontal="left" inden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indent="1"/>
    </xf>
    <xf numFmtId="3" fontId="73" fillId="0" borderId="0" xfId="0" applyNumberFormat="1" applyFont="1" applyFill="1" applyBorder="1" applyAlignment="1">
      <alignment/>
    </xf>
    <xf numFmtId="3" fontId="74" fillId="0" borderId="0" xfId="0" applyNumberFormat="1" applyFont="1" applyFill="1" applyAlignment="1">
      <alignment/>
    </xf>
    <xf numFmtId="0" fontId="74" fillId="0" borderId="94" xfId="0" applyFont="1" applyFill="1" applyBorder="1" applyAlignment="1">
      <alignment/>
    </xf>
    <xf numFmtId="165" fontId="74" fillId="0" borderId="112" xfId="0" applyNumberFormat="1" applyFont="1" applyFill="1" applyBorder="1" applyAlignment="1">
      <alignment horizontal="center"/>
    </xf>
    <xf numFmtId="3" fontId="74" fillId="0" borderId="107" xfId="0" applyNumberFormat="1" applyFont="1" applyFill="1" applyBorder="1" applyAlignment="1">
      <alignment/>
    </xf>
    <xf numFmtId="3" fontId="74" fillId="0" borderId="106" xfId="0" applyNumberFormat="1" applyFont="1" applyFill="1" applyBorder="1" applyAlignment="1">
      <alignment/>
    </xf>
    <xf numFmtId="3" fontId="75" fillId="0" borderId="106" xfId="0" applyNumberFormat="1" applyFont="1" applyFill="1" applyBorder="1" applyAlignment="1">
      <alignment horizontal="right"/>
    </xf>
    <xf numFmtId="3" fontId="75" fillId="0" borderId="107" xfId="0" applyNumberFormat="1" applyFont="1" applyFill="1" applyBorder="1" applyAlignment="1">
      <alignment horizontal="right"/>
    </xf>
    <xf numFmtId="3" fontId="75" fillId="0" borderId="146" xfId="0" applyNumberFormat="1" applyFont="1" applyFill="1" applyBorder="1" applyAlignment="1">
      <alignment horizontal="right"/>
    </xf>
    <xf numFmtId="4" fontId="75" fillId="0" borderId="105" xfId="0" applyNumberFormat="1" applyFont="1" applyFill="1" applyBorder="1" applyAlignment="1">
      <alignment/>
    </xf>
    <xf numFmtId="3" fontId="74" fillId="0" borderId="146" xfId="0" applyNumberFormat="1" applyFont="1" applyFill="1" applyBorder="1" applyAlignment="1" applyProtection="1">
      <alignment/>
      <protection locked="0"/>
    </xf>
    <xf numFmtId="3" fontId="74" fillId="0" borderId="108" xfId="0" applyNumberFormat="1" applyFont="1" applyFill="1" applyBorder="1" applyAlignment="1" applyProtection="1">
      <alignment/>
      <protection locked="0"/>
    </xf>
    <xf numFmtId="3" fontId="75" fillId="0" borderId="121" xfId="0" applyNumberFormat="1" applyFont="1" applyFill="1" applyBorder="1" applyAlignment="1">
      <alignment horizontal="center"/>
    </xf>
    <xf numFmtId="164" fontId="75" fillId="0" borderId="121" xfId="0" applyNumberFormat="1" applyFont="1" applyFill="1" applyBorder="1" applyAlignment="1">
      <alignment horizontal="center"/>
    </xf>
    <xf numFmtId="3" fontId="74" fillId="0" borderId="146" xfId="0" applyNumberFormat="1" applyFont="1" applyFill="1" applyBorder="1" applyAlignment="1">
      <alignment/>
    </xf>
    <xf numFmtId="0" fontId="74" fillId="0" borderId="96" xfId="0" applyFont="1" applyFill="1" applyBorder="1" applyAlignment="1">
      <alignment/>
    </xf>
    <xf numFmtId="165" fontId="74" fillId="0" borderId="96" xfId="0" applyNumberFormat="1" applyFont="1" applyFill="1" applyBorder="1" applyAlignment="1">
      <alignment horizontal="center"/>
    </xf>
    <xf numFmtId="3" fontId="74" fillId="0" borderId="126" xfId="0" applyNumberFormat="1" applyFont="1" applyFill="1" applyBorder="1" applyAlignment="1">
      <alignment/>
    </xf>
    <xf numFmtId="3" fontId="74" fillId="0" borderId="96" xfId="0" applyNumberFormat="1" applyFont="1" applyFill="1" applyBorder="1" applyAlignment="1">
      <alignment/>
    </xf>
    <xf numFmtId="3" fontId="75" fillId="0" borderId="96" xfId="0" applyNumberFormat="1" applyFont="1" applyFill="1" applyBorder="1" applyAlignment="1">
      <alignment horizontal="right"/>
    </xf>
    <xf numFmtId="3" fontId="75" fillId="0" borderId="126" xfId="0" applyNumberFormat="1" applyFont="1" applyFill="1" applyBorder="1" applyAlignment="1">
      <alignment horizontal="right"/>
    </xf>
    <xf numFmtId="4" fontId="75" fillId="0" borderId="122" xfId="0" applyNumberFormat="1" applyFont="1" applyFill="1" applyBorder="1" applyAlignment="1">
      <alignment/>
    </xf>
    <xf numFmtId="3" fontId="74" fillId="0" borderId="96" xfId="0" applyNumberFormat="1" applyFont="1" applyFill="1" applyBorder="1" applyAlignment="1" applyProtection="1">
      <alignment/>
      <protection locked="0"/>
    </xf>
    <xf numFmtId="3" fontId="74" fillId="0" borderId="124" xfId="0" applyNumberFormat="1" applyFont="1" applyFill="1" applyBorder="1" applyAlignment="1" applyProtection="1">
      <alignment/>
      <protection locked="0"/>
    </xf>
    <xf numFmtId="3" fontId="75" fillId="0" borderId="126" xfId="0" applyNumberFormat="1" applyFont="1" applyFill="1" applyBorder="1" applyAlignment="1">
      <alignment horizontal="center"/>
    </xf>
    <xf numFmtId="164" fontId="75" fillId="0" borderId="126" xfId="0" applyNumberFormat="1" applyFont="1" applyFill="1" applyBorder="1" applyAlignment="1">
      <alignment horizontal="center"/>
    </xf>
    <xf numFmtId="3" fontId="74" fillId="0" borderId="97" xfId="0" applyNumberFormat="1" applyFont="1" applyFill="1" applyBorder="1" applyAlignment="1">
      <alignment/>
    </xf>
    <xf numFmtId="0" fontId="74" fillId="0" borderId="94" xfId="0" applyFont="1" applyFill="1" applyBorder="1" applyAlignment="1">
      <alignment horizontal="center"/>
    </xf>
    <xf numFmtId="3" fontId="74" fillId="0" borderId="95" xfId="0" applyNumberFormat="1" applyFont="1" applyFill="1" applyBorder="1" applyAlignment="1">
      <alignment horizontal="center"/>
    </xf>
    <xf numFmtId="3" fontId="74" fillId="0" borderId="133" xfId="0" applyNumberFormat="1" applyFont="1" applyFill="1" applyBorder="1" applyAlignment="1">
      <alignment/>
    </xf>
    <xf numFmtId="3" fontId="74" fillId="0" borderId="95" xfId="0" applyNumberFormat="1" applyFont="1" applyFill="1" applyBorder="1" applyAlignment="1">
      <alignment/>
    </xf>
    <xf numFmtId="3" fontId="75" fillId="0" borderId="95" xfId="0" applyNumberFormat="1" applyFont="1" applyFill="1" applyBorder="1" applyAlignment="1">
      <alignment horizontal="right"/>
    </xf>
    <xf numFmtId="3" fontId="75" fillId="0" borderId="133" xfId="0" applyNumberFormat="1" applyFont="1" applyFill="1" applyBorder="1" applyAlignment="1">
      <alignment horizontal="right"/>
    </xf>
    <xf numFmtId="3" fontId="75" fillId="0" borderId="117" xfId="0" applyNumberFormat="1" applyFont="1" applyFill="1" applyBorder="1" applyAlignment="1">
      <alignment horizontal="right"/>
    </xf>
    <xf numFmtId="3" fontId="75" fillId="0" borderId="94" xfId="0" applyNumberFormat="1" applyFont="1" applyFill="1" applyBorder="1" applyAlignment="1">
      <alignment horizontal="center"/>
    </xf>
    <xf numFmtId="3" fontId="75" fillId="0" borderId="98" xfId="0" applyNumberFormat="1" applyFont="1" applyFill="1" applyBorder="1" applyAlignment="1">
      <alignment/>
    </xf>
    <xf numFmtId="3" fontId="74" fillId="0" borderId="129" xfId="0" applyNumberFormat="1" applyFont="1" applyFill="1" applyBorder="1" applyAlignment="1" applyProtection="1">
      <alignment/>
      <protection locked="0"/>
    </xf>
    <xf numFmtId="3" fontId="75" fillId="0" borderId="133" xfId="0" applyNumberFormat="1" applyFont="1" applyFill="1" applyBorder="1" applyAlignment="1">
      <alignment horizontal="center"/>
    </xf>
    <xf numFmtId="164" fontId="75" fillId="0" borderId="133" xfId="0" applyNumberFormat="1" applyFont="1" applyFill="1" applyBorder="1" applyAlignment="1">
      <alignment horizontal="center"/>
    </xf>
    <xf numFmtId="0" fontId="74" fillId="0" borderId="95" xfId="0" applyFont="1" applyFill="1" applyBorder="1" applyAlignment="1">
      <alignment horizontal="center"/>
    </xf>
    <xf numFmtId="3" fontId="75" fillId="0" borderId="95" xfId="0" applyNumberFormat="1" applyFont="1" applyFill="1" applyBorder="1" applyAlignment="1">
      <alignment horizontal="center"/>
    </xf>
    <xf numFmtId="3" fontId="75" fillId="0" borderId="99" xfId="0" applyNumberFormat="1" applyFont="1" applyFill="1" applyBorder="1" applyAlignment="1">
      <alignment/>
    </xf>
    <xf numFmtId="3" fontId="74" fillId="0" borderId="95" xfId="0" applyNumberFormat="1" applyFont="1" applyFill="1" applyBorder="1" applyAlignment="1" applyProtection="1">
      <alignment/>
      <protection locked="0"/>
    </xf>
    <xf numFmtId="0" fontId="74" fillId="0" borderId="97" xfId="0" applyFont="1" applyFill="1" applyBorder="1" applyAlignment="1">
      <alignment horizontal="center"/>
    </xf>
    <xf numFmtId="3" fontId="74" fillId="0" borderId="112" xfId="0" applyNumberFormat="1" applyFont="1" applyFill="1" applyBorder="1" applyAlignment="1">
      <alignment horizontal="center"/>
    </xf>
    <xf numFmtId="3" fontId="74" fillId="0" borderId="121" xfId="0" applyNumberFormat="1" applyFont="1" applyFill="1" applyBorder="1" applyAlignment="1">
      <alignment/>
    </xf>
    <xf numFmtId="3" fontId="74" fillId="0" borderId="112" xfId="0" applyNumberFormat="1" applyFont="1" applyFill="1" applyBorder="1" applyAlignment="1">
      <alignment/>
    </xf>
    <xf numFmtId="3" fontId="75" fillId="0" borderId="112" xfId="0" applyNumberFormat="1" applyFont="1" applyFill="1" applyBorder="1" applyAlignment="1">
      <alignment horizontal="right"/>
    </xf>
    <xf numFmtId="3" fontId="75" fillId="0" borderId="121" xfId="0" applyNumberFormat="1" applyFont="1" applyFill="1" applyBorder="1" applyAlignment="1">
      <alignment horizontal="right"/>
    </xf>
    <xf numFmtId="3" fontId="75" fillId="0" borderId="97" xfId="0" applyNumberFormat="1" applyFont="1" applyFill="1" applyBorder="1" applyAlignment="1">
      <alignment horizontal="center"/>
    </xf>
    <xf numFmtId="3" fontId="75" fillId="0" borderId="116" xfId="0" applyNumberFormat="1" applyFont="1" applyFill="1" applyBorder="1" applyAlignment="1">
      <alignment/>
    </xf>
    <xf numFmtId="3" fontId="74" fillId="0" borderId="97" xfId="0" applyNumberFormat="1" applyFont="1" applyFill="1" applyBorder="1" applyAlignment="1" applyProtection="1">
      <alignment/>
      <protection locked="0"/>
    </xf>
    <xf numFmtId="3" fontId="75" fillId="0" borderId="138" xfId="0" applyNumberFormat="1" applyFont="1" applyFill="1" applyBorder="1" applyAlignment="1">
      <alignment horizontal="right"/>
    </xf>
    <xf numFmtId="3" fontId="75" fillId="0" borderId="138" xfId="0" applyNumberFormat="1" applyFont="1" applyFill="1" applyBorder="1" applyAlignment="1">
      <alignment horizontal="center"/>
    </xf>
    <xf numFmtId="3" fontId="75" fillId="0" borderId="102" xfId="0" applyNumberFormat="1" applyFont="1" applyFill="1" applyBorder="1" applyAlignment="1">
      <alignment horizontal="center"/>
    </xf>
    <xf numFmtId="164" fontId="75" fillId="0" borderId="102" xfId="0" applyNumberFormat="1" applyFont="1" applyFill="1" applyBorder="1" applyAlignment="1">
      <alignment horizontal="center"/>
    </xf>
    <xf numFmtId="3" fontId="74" fillId="0" borderId="94" xfId="0" applyNumberFormat="1" applyFont="1" applyFill="1" applyBorder="1" applyAlignment="1" applyProtection="1">
      <alignment/>
      <protection locked="0"/>
    </xf>
    <xf numFmtId="3" fontId="74" fillId="0" borderId="94" xfId="0" applyNumberFormat="1" applyFont="1" applyFill="1" applyBorder="1" applyAlignment="1">
      <alignment/>
    </xf>
    <xf numFmtId="0" fontId="74" fillId="0" borderId="96" xfId="0" applyFont="1" applyFill="1" applyBorder="1" applyAlignment="1">
      <alignment horizontal="center"/>
    </xf>
    <xf numFmtId="3" fontId="74" fillId="0" borderId="96" xfId="0" applyNumberFormat="1" applyFont="1" applyFill="1" applyBorder="1" applyAlignment="1">
      <alignment horizontal="center"/>
    </xf>
    <xf numFmtId="3" fontId="75" fillId="0" borderId="137" xfId="0" applyNumberFormat="1" applyFont="1" applyFill="1" applyBorder="1" applyAlignment="1">
      <alignment horizontal="right"/>
    </xf>
    <xf numFmtId="3" fontId="75" fillId="0" borderId="96" xfId="0" applyNumberFormat="1" applyFont="1" applyFill="1" applyBorder="1" applyAlignment="1">
      <alignment horizontal="center"/>
    </xf>
    <xf numFmtId="3" fontId="75" fillId="0" borderId="100" xfId="0" applyNumberFormat="1" applyFont="1" applyFill="1" applyBorder="1" applyAlignment="1">
      <alignment/>
    </xf>
    <xf numFmtId="3" fontId="74" fillId="0" borderId="149" xfId="0" applyNumberFormat="1" applyFont="1" applyFill="1" applyBorder="1" applyAlignment="1" applyProtection="1">
      <alignment/>
      <protection locked="0"/>
    </xf>
    <xf numFmtId="3" fontId="75" fillId="0" borderId="137" xfId="0" applyNumberFormat="1" applyFont="1" applyFill="1" applyBorder="1" applyAlignment="1">
      <alignment horizontal="center"/>
    </xf>
    <xf numFmtId="164" fontId="75" fillId="0" borderId="137" xfId="0" applyNumberFormat="1" applyFont="1" applyFill="1" applyBorder="1" applyAlignment="1">
      <alignment horizontal="center"/>
    </xf>
    <xf numFmtId="3" fontId="74" fillId="0" borderId="147" xfId="0" applyNumberFormat="1" applyFont="1" applyFill="1" applyBorder="1" applyAlignment="1">
      <alignment/>
    </xf>
    <xf numFmtId="3" fontId="75" fillId="0" borderId="94" xfId="0" applyNumberFormat="1" applyFont="1" applyFill="1" applyBorder="1" applyAlignment="1">
      <alignment horizontal="right"/>
    </xf>
    <xf numFmtId="3" fontId="75" fillId="0" borderId="94" xfId="0" applyNumberFormat="1" applyFont="1" applyFill="1" applyBorder="1" applyAlignment="1" applyProtection="1">
      <alignment/>
      <protection locked="0"/>
    </xf>
    <xf numFmtId="3" fontId="75" fillId="0" borderId="109" xfId="0" applyNumberFormat="1" applyFont="1" applyFill="1" applyBorder="1" applyAlignment="1" applyProtection="1">
      <alignment/>
      <protection locked="0"/>
    </xf>
    <xf numFmtId="3" fontId="74" fillId="0" borderId="109" xfId="0" applyNumberFormat="1" applyFont="1" applyFill="1" applyBorder="1" applyAlignment="1" applyProtection="1">
      <alignment horizontal="right"/>
      <protection locked="0"/>
    </xf>
    <xf numFmtId="3" fontId="74" fillId="0" borderId="109" xfId="0" applyNumberFormat="1" applyFont="1" applyFill="1" applyBorder="1" applyAlignment="1" applyProtection="1">
      <alignment/>
      <protection locked="0"/>
    </xf>
    <xf numFmtId="3" fontId="74" fillId="0" borderId="90" xfId="0" applyNumberFormat="1" applyFont="1" applyFill="1" applyBorder="1" applyAlignment="1" applyProtection="1">
      <alignment/>
      <protection locked="0"/>
    </xf>
    <xf numFmtId="3" fontId="75" fillId="0" borderId="95" xfId="0" applyNumberFormat="1" applyFont="1" applyFill="1" applyBorder="1" applyAlignment="1" applyProtection="1">
      <alignment/>
      <protection locked="0"/>
    </xf>
    <xf numFmtId="3" fontId="75" fillId="0" borderId="99" xfId="0" applyNumberFormat="1" applyFont="1" applyFill="1" applyBorder="1" applyAlignment="1" applyProtection="1">
      <alignment/>
      <protection locked="0"/>
    </xf>
    <xf numFmtId="3" fontId="74" fillId="0" borderId="99" xfId="0" applyNumberFormat="1" applyFont="1" applyFill="1" applyBorder="1" applyAlignment="1" applyProtection="1">
      <alignment horizontal="right"/>
      <protection locked="0"/>
    </xf>
    <xf numFmtId="3" fontId="74" fillId="0" borderId="99" xfId="0" applyNumberFormat="1" applyFont="1" applyFill="1" applyBorder="1" applyAlignment="1" applyProtection="1">
      <alignment/>
      <protection locked="0"/>
    </xf>
    <xf numFmtId="3" fontId="74" fillId="0" borderId="55" xfId="0" applyNumberFormat="1" applyFont="1" applyFill="1" applyBorder="1" applyAlignment="1" applyProtection="1">
      <alignment/>
      <protection locked="0"/>
    </xf>
    <xf numFmtId="3" fontId="74" fillId="0" borderId="113" xfId="0" applyNumberFormat="1" applyFont="1" applyFill="1" applyBorder="1" applyAlignment="1">
      <alignment/>
    </xf>
    <xf numFmtId="3" fontId="74" fillId="0" borderId="111" xfId="0" applyNumberFormat="1" applyFont="1" applyFill="1" applyBorder="1" applyAlignment="1">
      <alignment/>
    </xf>
    <xf numFmtId="3" fontId="75" fillId="0" borderId="96" xfId="0" applyNumberFormat="1" applyFont="1" applyFill="1" applyBorder="1" applyAlignment="1" applyProtection="1">
      <alignment/>
      <protection locked="0"/>
    </xf>
    <xf numFmtId="3" fontId="75" fillId="0" borderId="110" xfId="0" applyNumberFormat="1" applyFont="1" applyFill="1" applyBorder="1" applyAlignment="1" applyProtection="1">
      <alignment/>
      <protection locked="0"/>
    </xf>
    <xf numFmtId="3" fontId="74" fillId="0" borderId="122" xfId="0" applyNumberFormat="1" applyFont="1" applyFill="1" applyBorder="1" applyAlignment="1" applyProtection="1">
      <alignment horizontal="right"/>
      <protection locked="0"/>
    </xf>
    <xf numFmtId="3" fontId="74" fillId="0" borderId="122" xfId="0" applyNumberFormat="1" applyFont="1" applyFill="1" applyBorder="1" applyAlignment="1" applyProtection="1">
      <alignment/>
      <protection locked="0"/>
    </xf>
    <xf numFmtId="3" fontId="74" fillId="0" borderId="56" xfId="0" applyNumberFormat="1" applyFont="1" applyFill="1" applyBorder="1" applyAlignment="1" applyProtection="1">
      <alignment/>
      <protection locked="0"/>
    </xf>
    <xf numFmtId="3" fontId="75" fillId="0" borderId="98" xfId="0" applyNumberFormat="1" applyFont="1" applyFill="1" applyBorder="1" applyAlignment="1" applyProtection="1">
      <alignment/>
      <protection locked="0"/>
    </xf>
    <xf numFmtId="0" fontId="75" fillId="0" borderId="95" xfId="0" applyFont="1" applyFill="1" applyBorder="1" applyAlignment="1">
      <alignment horizontal="center"/>
    </xf>
    <xf numFmtId="3" fontId="75" fillId="0" borderId="97" xfId="0" applyNumberFormat="1" applyFont="1" applyFill="1" applyBorder="1" applyAlignment="1">
      <alignment horizontal="right"/>
    </xf>
    <xf numFmtId="3" fontId="75" fillId="0" borderId="97" xfId="0" applyNumberFormat="1" applyFont="1" applyFill="1" applyBorder="1" applyAlignment="1" applyProtection="1">
      <alignment/>
      <protection locked="0"/>
    </xf>
    <xf numFmtId="3" fontId="75" fillId="0" borderId="116" xfId="0" applyNumberFormat="1" applyFont="1" applyFill="1" applyBorder="1" applyAlignment="1" applyProtection="1">
      <alignment/>
      <protection locked="0"/>
    </xf>
    <xf numFmtId="3" fontId="74" fillId="0" borderId="100" xfId="0" applyNumberFormat="1" applyFont="1" applyFill="1" applyBorder="1" applyAlignment="1" applyProtection="1">
      <alignment horizontal="right"/>
      <protection locked="0"/>
    </xf>
    <xf numFmtId="3" fontId="74" fillId="0" borderId="117" xfId="0" applyNumberFormat="1" applyFont="1" applyFill="1" applyBorder="1" applyAlignment="1">
      <alignment/>
    </xf>
    <xf numFmtId="3" fontId="74" fillId="0" borderId="98" xfId="0" applyNumberFormat="1" applyFont="1" applyFill="1" applyBorder="1" applyAlignment="1" applyProtection="1">
      <alignment horizontal="right"/>
      <protection locked="0"/>
    </xf>
    <xf numFmtId="0" fontId="74" fillId="0" borderId="112" xfId="0" applyFont="1" applyFill="1" applyBorder="1" applyAlignment="1">
      <alignment/>
    </xf>
    <xf numFmtId="3" fontId="74" fillId="0" borderId="94" xfId="0" applyNumberFormat="1" applyFont="1" applyFill="1" applyBorder="1" applyAlignment="1" applyProtection="1">
      <alignment horizontal="right"/>
      <protection locked="0"/>
    </xf>
    <xf numFmtId="3" fontId="74" fillId="0" borderId="112" xfId="0" applyNumberFormat="1" applyFont="1" applyFill="1" applyBorder="1" applyAlignment="1" applyProtection="1">
      <alignment/>
      <protection locked="0"/>
    </xf>
    <xf numFmtId="3" fontId="74" fillId="0" borderId="0" xfId="0" applyNumberFormat="1" applyFont="1" applyFill="1" applyBorder="1" applyAlignment="1">
      <alignment/>
    </xf>
    <xf numFmtId="164" fontId="75" fillId="0" borderId="94" xfId="0" applyNumberFormat="1" applyFont="1" applyFill="1" applyBorder="1" applyAlignment="1" applyProtection="1">
      <alignment/>
      <protection locked="0"/>
    </xf>
    <xf numFmtId="164" fontId="75" fillId="0" borderId="95" xfId="0" applyNumberFormat="1" applyFont="1" applyFill="1" applyBorder="1" applyAlignment="1" applyProtection="1">
      <alignment/>
      <protection locked="0"/>
    </xf>
    <xf numFmtId="164" fontId="75" fillId="0" borderId="96" xfId="0" applyNumberFormat="1" applyFont="1" applyFill="1" applyBorder="1" applyAlignment="1" applyProtection="1">
      <alignment/>
      <protection locked="0"/>
    </xf>
    <xf numFmtId="164" fontId="75" fillId="0" borderId="95" xfId="0" applyNumberFormat="1" applyFont="1" applyFill="1" applyBorder="1" applyAlignment="1" applyProtection="1">
      <alignment/>
      <protection locked="0"/>
    </xf>
    <xf numFmtId="164" fontId="75" fillId="0" borderId="97" xfId="0" applyNumberFormat="1" applyFont="1" applyFill="1" applyBorder="1" applyAlignment="1" applyProtection="1">
      <alignment/>
      <protection locked="0"/>
    </xf>
    <xf numFmtId="164" fontId="75" fillId="0" borderId="94" xfId="0" applyNumberFormat="1" applyFont="1" applyFill="1" applyBorder="1" applyAlignment="1" applyProtection="1">
      <alignment/>
      <protection locked="0"/>
    </xf>
    <xf numFmtId="164" fontId="75" fillId="0" borderId="97" xfId="0" applyNumberFormat="1" applyFont="1" applyFill="1" applyBorder="1" applyAlignment="1" applyProtection="1">
      <alignment/>
      <protection locked="0"/>
    </xf>
    <xf numFmtId="3" fontId="74" fillId="0" borderId="112" xfId="0" applyNumberFormat="1" applyFont="1" applyFill="1" applyBorder="1" applyAlignment="1">
      <alignment/>
    </xf>
    <xf numFmtId="0" fontId="76" fillId="0" borderId="0" xfId="0" applyFont="1" applyFill="1" applyAlignment="1">
      <alignment horizontal="left" indent="1"/>
    </xf>
    <xf numFmtId="3" fontId="56" fillId="0" borderId="0" xfId="0" applyNumberFormat="1" applyFont="1" applyFill="1" applyAlignment="1">
      <alignment horizontal="left" indent="1"/>
    </xf>
    <xf numFmtId="0" fontId="43" fillId="0" borderId="0" xfId="0" applyFont="1" applyFill="1" applyAlignment="1">
      <alignment horizontal="left" indent="1"/>
    </xf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left" indent="1"/>
    </xf>
    <xf numFmtId="0" fontId="77" fillId="0" borderId="0" xfId="0" applyFont="1" applyFill="1" applyBorder="1" applyAlignment="1">
      <alignment horizontal="left" indent="1"/>
    </xf>
    <xf numFmtId="3" fontId="57" fillId="0" borderId="0" xfId="0" applyNumberFormat="1" applyFont="1" applyFill="1" applyBorder="1" applyAlignment="1">
      <alignment/>
    </xf>
    <xf numFmtId="0" fontId="78" fillId="0" borderId="138" xfId="0" applyFont="1" applyFill="1" applyBorder="1" applyAlignment="1">
      <alignment horizontal="left" vertical="center" indent="1"/>
    </xf>
    <xf numFmtId="0" fontId="74" fillId="0" borderId="138" xfId="0" applyFont="1" applyFill="1" applyBorder="1" applyAlignment="1">
      <alignment horizontal="center" vertical="center"/>
    </xf>
    <xf numFmtId="0" fontId="74" fillId="0" borderId="107" xfId="0" applyFont="1" applyFill="1" applyBorder="1" applyAlignment="1">
      <alignment/>
    </xf>
    <xf numFmtId="0" fontId="74" fillId="0" borderId="106" xfId="0" applyFont="1" applyFill="1" applyBorder="1" applyAlignment="1">
      <alignment/>
    </xf>
    <xf numFmtId="3" fontId="74" fillId="0" borderId="138" xfId="0" applyNumberFormat="1" applyFont="1" applyFill="1" applyBorder="1" applyAlignment="1">
      <alignment horizontal="center" vertical="center"/>
    </xf>
    <xf numFmtId="3" fontId="75" fillId="0" borderId="138" xfId="0" applyNumberFormat="1" applyFont="1" applyFill="1" applyBorder="1" applyAlignment="1">
      <alignment horizontal="center"/>
    </xf>
    <xf numFmtId="3" fontId="75" fillId="0" borderId="106" xfId="0" applyNumberFormat="1" applyFont="1" applyFill="1" applyBorder="1" applyAlignment="1">
      <alignment horizontal="center"/>
    </xf>
    <xf numFmtId="164" fontId="75" fillId="0" borderId="107" xfId="0" applyNumberFormat="1" applyFont="1" applyFill="1" applyBorder="1" applyAlignment="1">
      <alignment horizontal="center"/>
    </xf>
    <xf numFmtId="3" fontId="74" fillId="0" borderId="138" xfId="0" applyNumberFormat="1" applyFont="1" applyFill="1" applyBorder="1" applyAlignment="1">
      <alignment horizontal="center"/>
    </xf>
    <xf numFmtId="0" fontId="74" fillId="0" borderId="113" xfId="0" applyFont="1" applyFill="1" applyBorder="1" applyAlignment="1">
      <alignment horizontal="center"/>
    </xf>
    <xf numFmtId="0" fontId="74" fillId="0" borderId="111" xfId="0" applyFont="1" applyFill="1" applyBorder="1" applyAlignment="1">
      <alignment horizontal="center"/>
    </xf>
    <xf numFmtId="3" fontId="75" fillId="0" borderId="111" xfId="0" applyNumberFormat="1" applyFont="1" applyFill="1" applyBorder="1" applyAlignment="1">
      <alignment horizontal="center"/>
    </xf>
    <xf numFmtId="3" fontId="75" fillId="0" borderId="114" xfId="0" applyNumberFormat="1" applyFont="1" applyFill="1" applyBorder="1" applyAlignment="1">
      <alignment horizontal="center"/>
    </xf>
    <xf numFmtId="3" fontId="74" fillId="0" borderId="120" xfId="0" applyNumberFormat="1" applyFont="1" applyFill="1" applyBorder="1" applyAlignment="1">
      <alignment horizontal="center"/>
    </xf>
    <xf numFmtId="3" fontId="74" fillId="0" borderId="15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164" fontId="75" fillId="0" borderId="113" xfId="0" applyNumberFormat="1" applyFont="1" applyFill="1" applyBorder="1" applyAlignment="1">
      <alignment horizontal="center" shrinkToFit="1"/>
    </xf>
    <xf numFmtId="3" fontId="74" fillId="0" borderId="111" xfId="0" applyNumberFormat="1" applyFont="1" applyFill="1" applyBorder="1" applyAlignment="1">
      <alignment horizontal="center"/>
    </xf>
    <xf numFmtId="0" fontId="78" fillId="0" borderId="116" xfId="0" applyFont="1" applyFill="1" applyBorder="1" applyAlignment="1">
      <alignment horizontal="left" indent="1"/>
    </xf>
    <xf numFmtId="0" fontId="78" fillId="0" borderId="122" xfId="0" applyFont="1" applyFill="1" applyBorder="1" applyAlignment="1">
      <alignment horizontal="left" indent="1"/>
    </xf>
    <xf numFmtId="0" fontId="78" fillId="0" borderId="98" xfId="0" applyFont="1" applyFill="1" applyBorder="1" applyAlignment="1">
      <alignment horizontal="left" indent="1"/>
    </xf>
    <xf numFmtId="0" fontId="78" fillId="0" borderId="99" xfId="0" applyFont="1" applyFill="1" applyBorder="1" applyAlignment="1">
      <alignment horizontal="left" indent="1"/>
    </xf>
    <xf numFmtId="0" fontId="78" fillId="0" borderId="104" xfId="0" applyFont="1" applyFill="1" applyBorder="1" applyAlignment="1">
      <alignment horizontal="left" indent="1"/>
    </xf>
    <xf numFmtId="0" fontId="75" fillId="0" borderId="138" xfId="0" applyFont="1" applyFill="1" applyBorder="1" applyAlignment="1">
      <alignment horizontal="center"/>
    </xf>
    <xf numFmtId="3" fontId="75" fillId="0" borderId="102" xfId="0" applyNumberFormat="1" applyFont="1" applyFill="1" applyBorder="1" applyAlignment="1">
      <alignment/>
    </xf>
    <xf numFmtId="3" fontId="75" fillId="0" borderId="138" xfId="0" applyNumberFormat="1" applyFont="1" applyFill="1" applyBorder="1" applyAlignment="1">
      <alignment/>
    </xf>
    <xf numFmtId="3" fontId="74" fillId="0" borderId="138" xfId="0" applyNumberFormat="1" applyFont="1" applyFill="1" applyBorder="1" applyAlignment="1">
      <alignment/>
    </xf>
    <xf numFmtId="3" fontId="74" fillId="0" borderId="104" xfId="0" applyNumberFormat="1" applyFont="1" applyFill="1" applyBorder="1" applyAlignment="1">
      <alignment/>
    </xf>
    <xf numFmtId="0" fontId="78" fillId="0" borderId="94" xfId="0" applyFont="1" applyFill="1" applyBorder="1" applyAlignment="1">
      <alignment horizontal="left" indent="1"/>
    </xf>
    <xf numFmtId="3" fontId="75" fillId="0" borderId="147" xfId="0" applyNumberFormat="1" applyFont="1" applyFill="1" applyBorder="1" applyAlignment="1">
      <alignment/>
    </xf>
    <xf numFmtId="164" fontId="75" fillId="0" borderId="146" xfId="0" applyNumberFormat="1" applyFont="1" applyFill="1" applyBorder="1" applyAlignment="1">
      <alignment/>
    </xf>
    <xf numFmtId="3" fontId="75" fillId="0" borderId="133" xfId="0" applyNumberFormat="1" applyFont="1" applyFill="1" applyBorder="1" applyAlignment="1">
      <alignment/>
    </xf>
    <xf numFmtId="164" fontId="75" fillId="0" borderId="95" xfId="0" applyNumberFormat="1" applyFont="1" applyFill="1" applyBorder="1" applyAlignment="1">
      <alignment/>
    </xf>
    <xf numFmtId="3" fontId="75" fillId="0" borderId="126" xfId="0" applyNumberFormat="1" applyFont="1" applyFill="1" applyBorder="1" applyAlignment="1">
      <alignment/>
    </xf>
    <xf numFmtId="164" fontId="75" fillId="0" borderId="96" xfId="0" applyNumberFormat="1" applyFont="1" applyFill="1" applyBorder="1" applyAlignment="1">
      <alignment/>
    </xf>
    <xf numFmtId="3" fontId="75" fillId="0" borderId="138" xfId="0" applyNumberFormat="1" applyFont="1" applyFill="1" applyBorder="1" applyAlignment="1" applyProtection="1">
      <alignment/>
      <protection/>
    </xf>
    <xf numFmtId="164" fontId="75" fillId="0" borderId="138" xfId="0" applyNumberFormat="1" applyFont="1" applyFill="1" applyBorder="1" applyAlignment="1" applyProtection="1">
      <alignment/>
      <protection/>
    </xf>
    <xf numFmtId="164" fontId="75" fillId="0" borderId="104" xfId="0" applyNumberFormat="1" applyFont="1" applyFill="1" applyBorder="1" applyAlignment="1" applyProtection="1">
      <alignment/>
      <protection/>
    </xf>
    <xf numFmtId="164" fontId="75" fillId="0" borderId="121" xfId="0" applyNumberFormat="1" applyFont="1" applyFill="1" applyBorder="1" applyAlignment="1" applyProtection="1">
      <alignment/>
      <protection/>
    </xf>
    <xf numFmtId="164" fontId="75" fillId="0" borderId="138" xfId="0" applyNumberFormat="1" applyFont="1" applyFill="1" applyBorder="1" applyAlignment="1">
      <alignment/>
    </xf>
    <xf numFmtId="3" fontId="75" fillId="0" borderId="104" xfId="0" applyNumberFormat="1" applyFont="1" applyFill="1" applyBorder="1" applyAlignment="1">
      <alignment/>
    </xf>
    <xf numFmtId="3" fontId="75" fillId="0" borderId="113" xfId="0" applyNumberFormat="1" applyFont="1" applyFill="1" applyBorder="1" applyAlignment="1">
      <alignment/>
    </xf>
    <xf numFmtId="3" fontId="75" fillId="0" borderId="112" xfId="0" applyNumberFormat="1" applyFont="1" applyFill="1" applyBorder="1" applyAlignment="1">
      <alignment horizontal="center"/>
    </xf>
    <xf numFmtId="3" fontId="75" fillId="0" borderId="102" xfId="0" applyNumberFormat="1" applyFont="1" applyFill="1" applyBorder="1" applyAlignment="1">
      <alignment horizontal="right"/>
    </xf>
    <xf numFmtId="3" fontId="75" fillId="0" borderId="138" xfId="0" applyNumberFormat="1" applyFont="1" applyFill="1" applyBorder="1" applyAlignment="1" applyProtection="1">
      <alignment/>
      <protection locked="0"/>
    </xf>
    <xf numFmtId="164" fontId="75" fillId="0" borderId="138" xfId="0" applyNumberFormat="1" applyFont="1" applyFill="1" applyBorder="1" applyAlignment="1" applyProtection="1">
      <alignment/>
      <protection locked="0"/>
    </xf>
    <xf numFmtId="3" fontId="75" fillId="0" borderId="98" xfId="0" applyNumberFormat="1" applyFont="1" applyFill="1" applyBorder="1" applyAlignment="1">
      <alignment/>
    </xf>
    <xf numFmtId="164" fontId="75" fillId="0" borderId="164" xfId="0" applyNumberFormat="1" applyFont="1" applyFill="1" applyBorder="1" applyAlignment="1">
      <alignment/>
    </xf>
    <xf numFmtId="0" fontId="78" fillId="0" borderId="105" xfId="0" applyFont="1" applyFill="1" applyBorder="1" applyAlignment="1">
      <alignment horizontal="left" indent="1"/>
    </xf>
    <xf numFmtId="164" fontId="75" fillId="0" borderId="138" xfId="0" applyNumberFormat="1" applyFont="1" applyFill="1" applyBorder="1" applyAlignment="1">
      <alignment/>
    </xf>
    <xf numFmtId="3" fontId="75" fillId="0" borderId="138" xfId="0" applyNumberFormat="1" applyFont="1" applyFill="1" applyBorder="1" applyAlignment="1">
      <alignment/>
    </xf>
    <xf numFmtId="3" fontId="75" fillId="0" borderId="109" xfId="0" applyNumberFormat="1" applyFont="1" applyFill="1" applyBorder="1" applyAlignment="1">
      <alignment/>
    </xf>
    <xf numFmtId="0" fontId="78" fillId="0" borderId="110" xfId="0" applyFont="1" applyFill="1" applyBorder="1" applyAlignment="1">
      <alignment horizontal="left" indent="1"/>
    </xf>
    <xf numFmtId="0" fontId="75" fillId="0" borderId="111" xfId="0" applyFont="1" applyFill="1" applyBorder="1" applyAlignment="1">
      <alignment horizontal="center"/>
    </xf>
    <xf numFmtId="3" fontId="75" fillId="0" borderId="104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indent="1"/>
    </xf>
    <xf numFmtId="0" fontId="79" fillId="0" borderId="0" xfId="0" applyFont="1" applyFill="1" applyBorder="1" applyAlignment="1">
      <alignment horizontal="left" indent="1"/>
    </xf>
    <xf numFmtId="0" fontId="80" fillId="0" borderId="0" xfId="0" applyFont="1" applyFill="1" applyAlignment="1">
      <alignment horizontal="left" indent="1"/>
    </xf>
  </cellXfs>
  <cellStyles count="51">
    <cellStyle name="Normal" xfId="0"/>
    <cellStyle name="20 % – Zvýraznění1" xfId="15"/>
    <cellStyle name="20 % – Zvýraznění1 2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Rezerva 2004 ORJ 110 - k 3110200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E26" sqref="E26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313" t="s">
        <v>3</v>
      </c>
      <c r="B6" s="314"/>
      <c r="C6" s="315"/>
      <c r="D6" s="315"/>
      <c r="E6" s="315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316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17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287230</v>
      </c>
      <c r="E11" s="14">
        <v>69478.9</v>
      </c>
      <c r="F11" s="15">
        <f>(E11/D11)*100</f>
        <v>24.18929081224106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56247</v>
      </c>
      <c r="E12" s="17">
        <v>20800.9</v>
      </c>
      <c r="F12" s="18">
        <f>(E12/D12)*100</f>
        <v>36.981350116450656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195.9</v>
      </c>
      <c r="F13" s="18">
        <f>(E13/D13)*100</f>
        <v>2.85069848661234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90421.4</v>
      </c>
      <c r="E14" s="17">
        <f>144584.3-134856.9</f>
        <v>9727.399999999994</v>
      </c>
      <c r="F14" s="18">
        <f>(E14/D14)*100</f>
        <v>10.757851570535287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440770.4</v>
      </c>
      <c r="E15" s="21">
        <f>SUM(E11:E14)</f>
        <v>100203.09999999998</v>
      </c>
      <c r="F15" s="22">
        <f>(E15/D15)*100</f>
        <v>22.733627303466832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392455.6</v>
      </c>
      <c r="E17" s="17">
        <f>223543.6-134856.9</f>
        <v>88686.70000000001</v>
      </c>
      <c r="F17" s="18">
        <f>(E17/D17)*100</f>
        <v>22.59789387640284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67702.3</v>
      </c>
      <c r="E18" s="17">
        <v>8243.7</v>
      </c>
      <c r="F18" s="18">
        <f>(E18/D18)*100</f>
        <v>12.176395779759329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460157.89999999997</v>
      </c>
      <c r="E19" s="21">
        <f>SUM(E17:E18)</f>
        <v>96930.40000000001</v>
      </c>
      <c r="F19" s="22">
        <f>(E19/D19)*100</f>
        <v>21.064595435610258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3272.7</v>
      </c>
      <c r="F22" s="34"/>
    </row>
    <row r="23" spans="2:6" ht="15" customHeight="1" thickBot="1">
      <c r="B23" s="35" t="s">
        <v>22</v>
      </c>
      <c r="C23" s="36">
        <v>0</v>
      </c>
      <c r="D23" s="36">
        <v>19387.5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1.28125" style="43" customWidth="1"/>
    <col min="2" max="2" width="0" style="43" hidden="1" customWidth="1"/>
    <col min="3" max="3" width="5.7109375" style="781" customWidth="1"/>
    <col min="4" max="6" width="0" style="43" hidden="1" customWidth="1"/>
    <col min="7" max="10" width="0" style="585" hidden="1" customWidth="1"/>
    <col min="11" max="11" width="8.7109375" style="585" customWidth="1"/>
    <col min="12" max="12" width="9.00390625" style="585" customWidth="1"/>
    <col min="13" max="13" width="7.7109375" style="585" customWidth="1"/>
    <col min="14" max="14" width="7.57421875" style="585" customWidth="1"/>
    <col min="15" max="15" width="6.7109375" style="585" customWidth="1"/>
    <col min="16" max="16" width="8.421875" style="585" customWidth="1"/>
    <col min="17" max="17" width="8.00390625" style="43" customWidth="1"/>
    <col min="18" max="18" width="7.57421875" style="43" customWidth="1"/>
    <col min="19" max="19" width="3.421875" style="43" customWidth="1"/>
    <col min="20" max="21" width="8.421875" style="43" hidden="1" customWidth="1"/>
    <col min="22" max="22" width="9.28125" style="43" hidden="1" customWidth="1"/>
    <col min="23" max="16384" width="9.140625" style="43" customWidth="1"/>
  </cols>
  <sheetData>
    <row r="1" spans="1:22" s="130" customFormat="1" ht="15">
      <c r="A1" s="1161" t="s">
        <v>765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</row>
    <row r="2" spans="1:13" ht="21.75" customHeight="1">
      <c r="A2" s="1087" t="s">
        <v>688</v>
      </c>
      <c r="B2" s="1088"/>
      <c r="L2" s="1089"/>
      <c r="M2" s="1089"/>
    </row>
    <row r="3" spans="1:13" ht="12.75">
      <c r="A3" s="543"/>
      <c r="L3" s="1089"/>
      <c r="M3" s="1089"/>
    </row>
    <row r="4" spans="2:13" ht="13.5" thickBot="1">
      <c r="B4" s="700"/>
      <c r="C4" s="783"/>
      <c r="D4" s="700"/>
      <c r="E4" s="700"/>
      <c r="L4" s="1089"/>
      <c r="M4" s="1089"/>
    </row>
    <row r="5" spans="1:13" ht="15.75" thickBot="1">
      <c r="A5" s="1090" t="s">
        <v>584</v>
      </c>
      <c r="B5" s="1091"/>
      <c r="C5" s="1091" t="s">
        <v>766</v>
      </c>
      <c r="D5" s="777"/>
      <c r="E5" s="778"/>
      <c r="F5" s="778"/>
      <c r="G5" s="959"/>
      <c r="H5" s="960"/>
      <c r="I5" s="960"/>
      <c r="J5" s="960"/>
      <c r="K5" s="960"/>
      <c r="L5" s="1092"/>
      <c r="M5" s="1092"/>
    </row>
    <row r="6" spans="1:13" ht="23.25" customHeight="1" thickBot="1">
      <c r="A6" s="1093" t="s">
        <v>586</v>
      </c>
      <c r="L6" s="1089"/>
      <c r="M6" s="1089"/>
    </row>
    <row r="7" spans="1:22" ht="13.5" thickBot="1">
      <c r="A7" s="1094" t="s">
        <v>29</v>
      </c>
      <c r="B7" s="1095" t="s">
        <v>590</v>
      </c>
      <c r="C7" s="1095" t="s">
        <v>593</v>
      </c>
      <c r="D7" s="1096" t="s">
        <v>767</v>
      </c>
      <c r="E7" s="1095" t="s">
        <v>768</v>
      </c>
      <c r="F7" s="1097" t="s">
        <v>769</v>
      </c>
      <c r="G7" s="1097" t="s">
        <v>770</v>
      </c>
      <c r="H7" s="1098" t="s">
        <v>771</v>
      </c>
      <c r="I7" s="1099" t="s">
        <v>772</v>
      </c>
      <c r="J7" s="1100" t="s">
        <v>773</v>
      </c>
      <c r="K7" s="1101" t="s">
        <v>774</v>
      </c>
      <c r="L7" s="1101"/>
      <c r="M7" s="1102" t="s">
        <v>775</v>
      </c>
      <c r="N7" s="1102"/>
      <c r="O7" s="1102"/>
      <c r="P7" s="1102"/>
      <c r="Q7" s="795" t="s">
        <v>776</v>
      </c>
      <c r="R7" s="792" t="s">
        <v>589</v>
      </c>
      <c r="T7" s="1103" t="s">
        <v>777</v>
      </c>
      <c r="U7" s="1103"/>
      <c r="V7" s="1103"/>
    </row>
    <row r="8" spans="1:22" ht="13.5" thickBot="1">
      <c r="A8" s="1094"/>
      <c r="B8" s="1094"/>
      <c r="C8" s="1095"/>
      <c r="D8" s="1096"/>
      <c r="E8" s="1095"/>
      <c r="F8" s="1097"/>
      <c r="G8" s="1097"/>
      <c r="H8" s="1098"/>
      <c r="I8" s="1099"/>
      <c r="J8" s="1100"/>
      <c r="K8" s="1104" t="s">
        <v>33</v>
      </c>
      <c r="L8" s="1105" t="s">
        <v>34</v>
      </c>
      <c r="M8" s="1106" t="s">
        <v>600</v>
      </c>
      <c r="N8" s="1107" t="s">
        <v>603</v>
      </c>
      <c r="O8" s="1108" t="s">
        <v>606</v>
      </c>
      <c r="P8" s="1109" t="s">
        <v>609</v>
      </c>
      <c r="Q8" s="804" t="s">
        <v>610</v>
      </c>
      <c r="R8" s="1110" t="s">
        <v>611</v>
      </c>
      <c r="T8" s="798" t="s">
        <v>778</v>
      </c>
      <c r="U8" s="797" t="s">
        <v>779</v>
      </c>
      <c r="V8" s="797" t="s">
        <v>780</v>
      </c>
    </row>
    <row r="9" spans="1:22" ht="12.75">
      <c r="A9" s="1111" t="s">
        <v>612</v>
      </c>
      <c r="B9" s="961"/>
      <c r="C9" s="962"/>
      <c r="D9" s="963">
        <v>7</v>
      </c>
      <c r="E9" s="964">
        <v>6</v>
      </c>
      <c r="F9" s="965">
        <v>7</v>
      </c>
      <c r="G9" s="966">
        <v>7</v>
      </c>
      <c r="H9" s="967">
        <v>6</v>
      </c>
      <c r="I9" s="1112" t="s">
        <v>613</v>
      </c>
      <c r="J9" s="1113">
        <v>6</v>
      </c>
      <c r="K9" s="1114"/>
      <c r="L9" s="1055"/>
      <c r="M9" s="1115">
        <v>15</v>
      </c>
      <c r="N9" s="968">
        <f aca="true" t="shared" si="0" ref="N9:P10">T9</f>
        <v>0</v>
      </c>
      <c r="O9" s="969">
        <f>U9</f>
        <v>0</v>
      </c>
      <c r="P9" s="970">
        <f>V9</f>
        <v>0</v>
      </c>
      <c r="Q9" s="1116" t="s">
        <v>613</v>
      </c>
      <c r="R9" s="1117" t="s">
        <v>613</v>
      </c>
      <c r="S9" s="971"/>
      <c r="T9" s="972"/>
      <c r="U9" s="973"/>
      <c r="V9" s="973"/>
    </row>
    <row r="10" spans="1:22" ht="13.5" thickBot="1">
      <c r="A10" s="1118" t="s">
        <v>614</v>
      </c>
      <c r="B10" s="974"/>
      <c r="C10" s="975"/>
      <c r="D10" s="976">
        <v>7</v>
      </c>
      <c r="E10" s="977">
        <v>6</v>
      </c>
      <c r="F10" s="978">
        <v>6</v>
      </c>
      <c r="G10" s="979">
        <v>6</v>
      </c>
      <c r="H10" s="980">
        <v>6</v>
      </c>
      <c r="I10" s="1119" t="s">
        <v>613</v>
      </c>
      <c r="J10" s="1120">
        <v>5</v>
      </c>
      <c r="K10" s="1121"/>
      <c r="L10" s="979"/>
      <c r="M10" s="1122">
        <v>14</v>
      </c>
      <c r="N10" s="981">
        <f t="shared" si="0"/>
        <v>0</v>
      </c>
      <c r="O10" s="982">
        <f t="shared" si="0"/>
        <v>0</v>
      </c>
      <c r="P10" s="983">
        <f t="shared" si="0"/>
        <v>0</v>
      </c>
      <c r="Q10" s="1123" t="s">
        <v>613</v>
      </c>
      <c r="R10" s="1124" t="s">
        <v>613</v>
      </c>
      <c r="S10" s="971"/>
      <c r="T10" s="984"/>
      <c r="U10" s="985"/>
      <c r="V10" s="985"/>
    </row>
    <row r="11" spans="1:22" ht="12.75">
      <c r="A11" s="1125" t="s">
        <v>615</v>
      </c>
      <c r="B11" s="986" t="s">
        <v>616</v>
      </c>
      <c r="C11" s="987" t="s">
        <v>617</v>
      </c>
      <c r="D11" s="988">
        <v>1225</v>
      </c>
      <c r="E11" s="989">
        <v>1285</v>
      </c>
      <c r="F11" s="990">
        <v>1305</v>
      </c>
      <c r="G11" s="991">
        <v>1340</v>
      </c>
      <c r="H11" s="992">
        <v>1267</v>
      </c>
      <c r="I11" s="992" t="s">
        <v>613</v>
      </c>
      <c r="J11" s="991">
        <v>1563</v>
      </c>
      <c r="K11" s="1114" t="s">
        <v>613</v>
      </c>
      <c r="L11" s="1055" t="s">
        <v>613</v>
      </c>
      <c r="M11" s="993">
        <v>3361</v>
      </c>
      <c r="N11" s="994"/>
      <c r="O11" s="995"/>
      <c r="P11" s="970"/>
      <c r="Q11" s="993" t="s">
        <v>613</v>
      </c>
      <c r="R11" s="1032" t="s">
        <v>613</v>
      </c>
      <c r="S11" s="971"/>
      <c r="T11" s="996"/>
      <c r="U11" s="997"/>
      <c r="V11" s="997"/>
    </row>
    <row r="12" spans="1:22" ht="12.75">
      <c r="A12" s="1126" t="s">
        <v>618</v>
      </c>
      <c r="B12" s="998" t="s">
        <v>619</v>
      </c>
      <c r="C12" s="987" t="s">
        <v>620</v>
      </c>
      <c r="D12" s="988">
        <v>-1225</v>
      </c>
      <c r="E12" s="989">
        <v>-1285</v>
      </c>
      <c r="F12" s="990">
        <v>1305</v>
      </c>
      <c r="G12" s="991">
        <v>1340</v>
      </c>
      <c r="H12" s="999">
        <v>1267</v>
      </c>
      <c r="I12" s="999" t="s">
        <v>613</v>
      </c>
      <c r="J12" s="991">
        <v>1478</v>
      </c>
      <c r="K12" s="1127" t="s">
        <v>613</v>
      </c>
      <c r="L12" s="991" t="s">
        <v>613</v>
      </c>
      <c r="M12" s="997">
        <v>3241</v>
      </c>
      <c r="N12" s="994"/>
      <c r="O12" s="1000"/>
      <c r="P12" s="1001"/>
      <c r="Q12" s="997" t="s">
        <v>613</v>
      </c>
      <c r="R12" s="991" t="s">
        <v>613</v>
      </c>
      <c r="S12" s="971"/>
      <c r="T12" s="1002"/>
      <c r="U12" s="997"/>
      <c r="V12" s="997"/>
    </row>
    <row r="13" spans="1:22" ht="12.75">
      <c r="A13" s="1126" t="s">
        <v>621</v>
      </c>
      <c r="B13" s="998" t="s">
        <v>781</v>
      </c>
      <c r="C13" s="987" t="s">
        <v>623</v>
      </c>
      <c r="D13" s="988"/>
      <c r="E13" s="989"/>
      <c r="F13" s="990"/>
      <c r="G13" s="991"/>
      <c r="H13" s="999">
        <v>0</v>
      </c>
      <c r="I13" s="999" t="s">
        <v>613</v>
      </c>
      <c r="J13" s="991"/>
      <c r="K13" s="1127" t="s">
        <v>613</v>
      </c>
      <c r="L13" s="991" t="s">
        <v>613</v>
      </c>
      <c r="M13" s="997"/>
      <c r="N13" s="994"/>
      <c r="O13" s="1000"/>
      <c r="P13" s="1001"/>
      <c r="Q13" s="997" t="s">
        <v>613</v>
      </c>
      <c r="R13" s="991" t="s">
        <v>613</v>
      </c>
      <c r="S13" s="971"/>
      <c r="T13" s="1002"/>
      <c r="U13" s="997"/>
      <c r="V13" s="997"/>
    </row>
    <row r="14" spans="1:22" ht="12.75">
      <c r="A14" s="1126" t="s">
        <v>624</v>
      </c>
      <c r="B14" s="998" t="s">
        <v>782</v>
      </c>
      <c r="C14" s="987" t="s">
        <v>613</v>
      </c>
      <c r="D14" s="988">
        <v>117</v>
      </c>
      <c r="E14" s="989">
        <v>115</v>
      </c>
      <c r="F14" s="990"/>
      <c r="G14" s="991">
        <v>145</v>
      </c>
      <c r="H14" s="999">
        <v>149</v>
      </c>
      <c r="I14" s="999" t="s">
        <v>613</v>
      </c>
      <c r="J14" s="991">
        <v>137</v>
      </c>
      <c r="K14" s="1127" t="s">
        <v>613</v>
      </c>
      <c r="L14" s="991" t="s">
        <v>613</v>
      </c>
      <c r="M14" s="997">
        <v>2704</v>
      </c>
      <c r="N14" s="994"/>
      <c r="O14" s="1000"/>
      <c r="P14" s="1001"/>
      <c r="Q14" s="997" t="s">
        <v>613</v>
      </c>
      <c r="R14" s="991" t="s">
        <v>613</v>
      </c>
      <c r="S14" s="971"/>
      <c r="T14" s="1002"/>
      <c r="U14" s="997"/>
      <c r="V14" s="997"/>
    </row>
    <row r="15" spans="1:22" ht="13.5" thickBot="1">
      <c r="A15" s="1111" t="s">
        <v>626</v>
      </c>
      <c r="B15" s="1003" t="s">
        <v>783</v>
      </c>
      <c r="C15" s="1004" t="s">
        <v>628</v>
      </c>
      <c r="D15" s="1005">
        <v>260</v>
      </c>
      <c r="E15" s="964">
        <v>334</v>
      </c>
      <c r="F15" s="1006">
        <v>316</v>
      </c>
      <c r="G15" s="1007">
        <v>504</v>
      </c>
      <c r="H15" s="967">
        <v>482</v>
      </c>
      <c r="I15" s="1024" t="s">
        <v>613</v>
      </c>
      <c r="J15" s="1007">
        <v>389</v>
      </c>
      <c r="K15" s="1128" t="s">
        <v>613</v>
      </c>
      <c r="L15" s="1064" t="s">
        <v>613</v>
      </c>
      <c r="M15" s="1008">
        <v>1383</v>
      </c>
      <c r="N15" s="1009"/>
      <c r="O15" s="1010"/>
      <c r="P15" s="983"/>
      <c r="Q15" s="1129" t="s">
        <v>613</v>
      </c>
      <c r="R15" s="979" t="s">
        <v>613</v>
      </c>
      <c r="S15" s="971"/>
      <c r="T15" s="1011"/>
      <c r="U15" s="1008"/>
      <c r="V15" s="1008"/>
    </row>
    <row r="16" spans="1:22" ht="13.5" thickBot="1">
      <c r="A16" s="1130" t="s">
        <v>629</v>
      </c>
      <c r="B16" s="1131"/>
      <c r="C16" s="1132"/>
      <c r="D16" s="1012">
        <v>383</v>
      </c>
      <c r="E16" s="1013">
        <v>457</v>
      </c>
      <c r="F16" s="1014">
        <v>469</v>
      </c>
      <c r="G16" s="1013">
        <v>649</v>
      </c>
      <c r="H16" s="1014">
        <v>631</v>
      </c>
      <c r="I16" s="1014" t="s">
        <v>613</v>
      </c>
      <c r="J16" s="1133">
        <f>J11-J12+J13+J14+J15</f>
        <v>611</v>
      </c>
      <c r="K16" s="1134" t="s">
        <v>613</v>
      </c>
      <c r="L16" s="1013" t="s">
        <v>613</v>
      </c>
      <c r="M16" s="1135">
        <f>M11-M12+M13+M14+M15</f>
        <v>4207</v>
      </c>
      <c r="N16" s="1014"/>
      <c r="O16" s="1014"/>
      <c r="P16" s="966"/>
      <c r="Q16" s="1012" t="s">
        <v>613</v>
      </c>
      <c r="R16" s="1012" t="s">
        <v>613</v>
      </c>
      <c r="S16" s="971"/>
      <c r="T16" s="1133">
        <f>T11-T12+T13+T14+T15</f>
        <v>0</v>
      </c>
      <c r="U16" s="1133">
        <f>U11-U12+U13+U14+U15</f>
        <v>0</v>
      </c>
      <c r="V16" s="1133">
        <f>V11-V12+V13+V14+V15</f>
        <v>0</v>
      </c>
    </row>
    <row r="17" spans="1:22" ht="12.75">
      <c r="A17" s="1111" t="s">
        <v>630</v>
      </c>
      <c r="B17" s="986" t="s">
        <v>631</v>
      </c>
      <c r="C17" s="1004">
        <v>401</v>
      </c>
      <c r="D17" s="1005"/>
      <c r="E17" s="964"/>
      <c r="F17" s="1006"/>
      <c r="G17" s="1007"/>
      <c r="H17" s="967">
        <v>0</v>
      </c>
      <c r="I17" s="1033" t="s">
        <v>613</v>
      </c>
      <c r="J17" s="1007">
        <v>85</v>
      </c>
      <c r="K17" s="1114" t="s">
        <v>613</v>
      </c>
      <c r="L17" s="992" t="s">
        <v>613</v>
      </c>
      <c r="M17" s="1015">
        <v>120</v>
      </c>
      <c r="N17" s="1016"/>
      <c r="O17" s="1017"/>
      <c r="P17" s="970"/>
      <c r="Q17" s="1117" t="s">
        <v>613</v>
      </c>
      <c r="R17" s="1032" t="s">
        <v>613</v>
      </c>
      <c r="S17" s="971"/>
      <c r="T17" s="1018"/>
      <c r="U17" s="1008"/>
      <c r="V17" s="1008"/>
    </row>
    <row r="18" spans="1:22" ht="12.75">
      <c r="A18" s="1126" t="s">
        <v>632</v>
      </c>
      <c r="B18" s="998" t="s">
        <v>633</v>
      </c>
      <c r="C18" s="987" t="s">
        <v>634</v>
      </c>
      <c r="D18" s="988">
        <v>66</v>
      </c>
      <c r="E18" s="1019">
        <v>92</v>
      </c>
      <c r="F18" s="990">
        <v>50</v>
      </c>
      <c r="G18" s="991">
        <v>99</v>
      </c>
      <c r="H18" s="999">
        <v>113</v>
      </c>
      <c r="I18" s="999" t="s">
        <v>613</v>
      </c>
      <c r="J18" s="991">
        <v>111</v>
      </c>
      <c r="K18" s="1127" t="s">
        <v>613</v>
      </c>
      <c r="L18" s="999" t="s">
        <v>613</v>
      </c>
      <c r="M18" s="1020">
        <v>346</v>
      </c>
      <c r="N18" s="1021"/>
      <c r="O18" s="1017"/>
      <c r="P18" s="1001"/>
      <c r="Q18" s="997" t="s">
        <v>613</v>
      </c>
      <c r="R18" s="991" t="s">
        <v>613</v>
      </c>
      <c r="S18" s="971"/>
      <c r="T18" s="1002"/>
      <c r="U18" s="997"/>
      <c r="V18" s="997"/>
    </row>
    <row r="19" spans="1:22" ht="12.75">
      <c r="A19" s="1126" t="s">
        <v>635</v>
      </c>
      <c r="B19" s="998" t="s">
        <v>763</v>
      </c>
      <c r="C19" s="987" t="s">
        <v>613</v>
      </c>
      <c r="D19" s="988"/>
      <c r="E19" s="989"/>
      <c r="F19" s="990"/>
      <c r="G19" s="991"/>
      <c r="H19" s="999">
        <v>0</v>
      </c>
      <c r="I19" s="999" t="s">
        <v>613</v>
      </c>
      <c r="J19" s="991"/>
      <c r="K19" s="1127" t="s">
        <v>613</v>
      </c>
      <c r="L19" s="999" t="s">
        <v>613</v>
      </c>
      <c r="M19" s="1020"/>
      <c r="N19" s="1021"/>
      <c r="O19" s="1017"/>
      <c r="P19" s="1001"/>
      <c r="Q19" s="997" t="s">
        <v>613</v>
      </c>
      <c r="R19" s="991" t="s">
        <v>613</v>
      </c>
      <c r="S19" s="971"/>
      <c r="T19" s="1002"/>
      <c r="U19" s="997"/>
      <c r="V19" s="997"/>
    </row>
    <row r="20" spans="1:22" ht="12.75">
      <c r="A20" s="1126" t="s">
        <v>637</v>
      </c>
      <c r="B20" s="998" t="s">
        <v>636</v>
      </c>
      <c r="C20" s="987" t="s">
        <v>613</v>
      </c>
      <c r="D20" s="988">
        <v>173</v>
      </c>
      <c r="E20" s="989">
        <v>209</v>
      </c>
      <c r="F20" s="990">
        <v>337</v>
      </c>
      <c r="G20" s="991">
        <v>299</v>
      </c>
      <c r="H20" s="999">
        <v>298</v>
      </c>
      <c r="I20" s="999" t="s">
        <v>613</v>
      </c>
      <c r="J20" s="991">
        <v>279</v>
      </c>
      <c r="K20" s="1127" t="s">
        <v>613</v>
      </c>
      <c r="L20" s="999" t="s">
        <v>613</v>
      </c>
      <c r="M20" s="1020">
        <v>3421</v>
      </c>
      <c r="N20" s="1021"/>
      <c r="O20" s="1017"/>
      <c r="P20" s="1001"/>
      <c r="Q20" s="997" t="s">
        <v>613</v>
      </c>
      <c r="R20" s="991" t="s">
        <v>613</v>
      </c>
      <c r="S20" s="971"/>
      <c r="T20" s="1002"/>
      <c r="U20" s="997"/>
      <c r="V20" s="997"/>
    </row>
    <row r="21" spans="1:22" ht="13.5" thickBot="1">
      <c r="A21" s="1118" t="s">
        <v>639</v>
      </c>
      <c r="B21" s="1022"/>
      <c r="C21" s="1023" t="s">
        <v>613</v>
      </c>
      <c r="D21" s="988"/>
      <c r="E21" s="964"/>
      <c r="F21" s="990"/>
      <c r="G21" s="979"/>
      <c r="H21" s="1024">
        <v>0</v>
      </c>
      <c r="I21" s="980" t="s">
        <v>613</v>
      </c>
      <c r="J21" s="1064"/>
      <c r="K21" s="1128" t="s">
        <v>613</v>
      </c>
      <c r="L21" s="1024" t="s">
        <v>613</v>
      </c>
      <c r="M21" s="1136"/>
      <c r="N21" s="1025"/>
      <c r="O21" s="1026"/>
      <c r="P21" s="1001"/>
      <c r="Q21" s="1124" t="s">
        <v>613</v>
      </c>
      <c r="R21" s="979" t="s">
        <v>613</v>
      </c>
      <c r="S21" s="971"/>
      <c r="T21" s="1027"/>
      <c r="U21" s="1129"/>
      <c r="V21" s="1129"/>
    </row>
    <row r="22" spans="1:22" ht="12.75">
      <c r="A22" s="1137" t="s">
        <v>641</v>
      </c>
      <c r="B22" s="986"/>
      <c r="C22" s="1028" t="s">
        <v>613</v>
      </c>
      <c r="D22" s="1029">
        <v>2336</v>
      </c>
      <c r="E22" s="1030">
        <v>2388</v>
      </c>
      <c r="F22" s="1031">
        <v>2517</v>
      </c>
      <c r="G22" s="1032">
        <v>2378</v>
      </c>
      <c r="H22" s="1033">
        <v>2563</v>
      </c>
      <c r="I22" s="992">
        <v>2303</v>
      </c>
      <c r="J22" s="1034">
        <v>2311</v>
      </c>
      <c r="K22" s="1035">
        <f>K35</f>
        <v>5672</v>
      </c>
      <c r="L22" s="1078">
        <f>L35</f>
        <v>5760</v>
      </c>
      <c r="M22" s="1036">
        <v>1500</v>
      </c>
      <c r="N22" s="1017"/>
      <c r="O22" s="995"/>
      <c r="P22" s="1037"/>
      <c r="Q22" s="993">
        <f>SUM(M22:P22)</f>
        <v>1500</v>
      </c>
      <c r="R22" s="1038">
        <f>(Q22/L22)*100</f>
        <v>26.041666666666668</v>
      </c>
      <c r="S22" s="971"/>
      <c r="T22" s="996"/>
      <c r="U22" s="1038"/>
      <c r="V22" s="1034"/>
    </row>
    <row r="23" spans="1:22" ht="12.75">
      <c r="A23" s="1126" t="s">
        <v>643</v>
      </c>
      <c r="B23" s="998" t="s">
        <v>644</v>
      </c>
      <c r="C23" s="1039" t="s">
        <v>613</v>
      </c>
      <c r="D23" s="988"/>
      <c r="E23" s="1019"/>
      <c r="F23" s="990"/>
      <c r="G23" s="991"/>
      <c r="H23" s="999">
        <v>0</v>
      </c>
      <c r="I23" s="999">
        <f>SUM(E23:H23)</f>
        <v>0</v>
      </c>
      <c r="J23" s="1040"/>
      <c r="K23" s="1041"/>
      <c r="L23" s="1079"/>
      <c r="M23" s="1042"/>
      <c r="N23" s="1017"/>
      <c r="O23" s="1000"/>
      <c r="P23" s="1043"/>
      <c r="Q23" s="997">
        <f aca="true" t="shared" si="1" ref="Q23:Q45">SUM(M23:P23)</f>
        <v>0</v>
      </c>
      <c r="R23" s="1044" t="e">
        <f aca="true" t="shared" si="2" ref="R23:R45">(Q23/L23)*100</f>
        <v>#DIV/0!</v>
      </c>
      <c r="S23" s="971"/>
      <c r="T23" s="1002"/>
      <c r="U23" s="1044"/>
      <c r="V23" s="1040"/>
    </row>
    <row r="24" spans="1:22" ht="13.5" thickBot="1">
      <c r="A24" s="1118" t="s">
        <v>645</v>
      </c>
      <c r="B24" s="1022" t="s">
        <v>644</v>
      </c>
      <c r="C24" s="1045">
        <v>672</v>
      </c>
      <c r="D24" s="1046">
        <v>660</v>
      </c>
      <c r="E24" s="1047">
        <v>670</v>
      </c>
      <c r="F24" s="1048">
        <v>700</v>
      </c>
      <c r="G24" s="979">
        <v>650</v>
      </c>
      <c r="H24" s="980">
        <v>760</v>
      </c>
      <c r="I24" s="1024">
        <v>700</v>
      </c>
      <c r="J24" s="1049">
        <v>650</v>
      </c>
      <c r="K24" s="1050">
        <f>SUM(K25:K29)</f>
        <v>1800</v>
      </c>
      <c r="L24" s="1050">
        <f>SUM(L25:L29)</f>
        <v>1800</v>
      </c>
      <c r="M24" s="1051">
        <v>450</v>
      </c>
      <c r="N24" s="1026"/>
      <c r="O24" s="1052"/>
      <c r="P24" s="1053"/>
      <c r="Q24" s="1129">
        <f t="shared" si="1"/>
        <v>450</v>
      </c>
      <c r="R24" s="1054">
        <f t="shared" si="2"/>
        <v>25</v>
      </c>
      <c r="S24" s="971"/>
      <c r="T24" s="1011"/>
      <c r="U24" s="1054"/>
      <c r="V24" s="1049"/>
    </row>
    <row r="25" spans="1:22" ht="12.75">
      <c r="A25" s="1125" t="s">
        <v>646</v>
      </c>
      <c r="B25" s="986" t="s">
        <v>784</v>
      </c>
      <c r="C25" s="1028">
        <v>501</v>
      </c>
      <c r="D25" s="988">
        <v>401</v>
      </c>
      <c r="E25" s="989">
        <v>315</v>
      </c>
      <c r="F25" s="990">
        <v>161</v>
      </c>
      <c r="G25" s="1055">
        <v>206</v>
      </c>
      <c r="H25" s="992">
        <v>158</v>
      </c>
      <c r="I25" s="1033">
        <v>186</v>
      </c>
      <c r="J25" s="1055">
        <v>160</v>
      </c>
      <c r="K25" s="1056">
        <v>220</v>
      </c>
      <c r="L25" s="1080">
        <v>220</v>
      </c>
      <c r="M25" s="1057">
        <v>109</v>
      </c>
      <c r="N25" s="1058"/>
      <c r="O25" s="995"/>
      <c r="P25" s="1059"/>
      <c r="Q25" s="1117">
        <f t="shared" si="1"/>
        <v>109</v>
      </c>
      <c r="R25" s="1038">
        <f t="shared" si="2"/>
        <v>49.54545454545455</v>
      </c>
      <c r="S25" s="971"/>
      <c r="T25" s="1018"/>
      <c r="U25" s="1060"/>
      <c r="V25" s="1061"/>
    </row>
    <row r="26" spans="1:22" ht="12.75">
      <c r="A26" s="1126" t="s">
        <v>648</v>
      </c>
      <c r="B26" s="998" t="s">
        <v>785</v>
      </c>
      <c r="C26" s="1039">
        <v>502</v>
      </c>
      <c r="D26" s="988">
        <v>149</v>
      </c>
      <c r="E26" s="1019">
        <v>157</v>
      </c>
      <c r="F26" s="990">
        <v>180</v>
      </c>
      <c r="G26" s="991">
        <v>154</v>
      </c>
      <c r="H26" s="999">
        <v>93</v>
      </c>
      <c r="I26" s="999">
        <v>110</v>
      </c>
      <c r="J26" s="991">
        <v>113</v>
      </c>
      <c r="K26" s="1041">
        <v>550</v>
      </c>
      <c r="L26" s="1079">
        <v>550</v>
      </c>
      <c r="M26" s="1042">
        <v>175</v>
      </c>
      <c r="N26" s="994"/>
      <c r="O26" s="1000"/>
      <c r="P26" s="1043"/>
      <c r="Q26" s="997">
        <f t="shared" si="1"/>
        <v>175</v>
      </c>
      <c r="R26" s="1044">
        <f t="shared" si="2"/>
        <v>31.818181818181817</v>
      </c>
      <c r="S26" s="971"/>
      <c r="T26" s="1002"/>
      <c r="U26" s="1044"/>
      <c r="V26" s="1040"/>
    </row>
    <row r="27" spans="1:22" ht="12.75">
      <c r="A27" s="1126" t="s">
        <v>650</v>
      </c>
      <c r="B27" s="998" t="s">
        <v>786</v>
      </c>
      <c r="C27" s="1039">
        <v>504</v>
      </c>
      <c r="D27" s="988"/>
      <c r="E27" s="1019"/>
      <c r="F27" s="990"/>
      <c r="G27" s="991"/>
      <c r="H27" s="999">
        <v>0</v>
      </c>
      <c r="I27" s="999">
        <f>SUM(E27:H27)</f>
        <v>0</v>
      </c>
      <c r="J27" s="991">
        <v>0</v>
      </c>
      <c r="K27" s="1041"/>
      <c r="L27" s="1079"/>
      <c r="M27" s="1042"/>
      <c r="N27" s="994"/>
      <c r="O27" s="1000"/>
      <c r="P27" s="1043"/>
      <c r="Q27" s="997">
        <f t="shared" si="1"/>
        <v>0</v>
      </c>
      <c r="R27" s="1044" t="e">
        <f t="shared" si="2"/>
        <v>#DIV/0!</v>
      </c>
      <c r="S27" s="971"/>
      <c r="T27" s="1002"/>
      <c r="U27" s="1044"/>
      <c r="V27" s="1040"/>
    </row>
    <row r="28" spans="1:22" ht="12.75">
      <c r="A28" s="1126" t="s">
        <v>652</v>
      </c>
      <c r="B28" s="998" t="s">
        <v>787</v>
      </c>
      <c r="C28" s="1039">
        <v>511</v>
      </c>
      <c r="D28" s="988">
        <v>180</v>
      </c>
      <c r="E28" s="1019">
        <v>64</v>
      </c>
      <c r="F28" s="990">
        <v>191</v>
      </c>
      <c r="G28" s="991">
        <v>27</v>
      </c>
      <c r="H28" s="999">
        <v>60</v>
      </c>
      <c r="I28" s="999">
        <v>72</v>
      </c>
      <c r="J28" s="991">
        <v>92</v>
      </c>
      <c r="K28" s="1041">
        <v>210</v>
      </c>
      <c r="L28" s="1079">
        <v>210</v>
      </c>
      <c r="M28" s="1042">
        <v>19</v>
      </c>
      <c r="N28" s="994"/>
      <c r="O28" s="1000"/>
      <c r="P28" s="1043"/>
      <c r="Q28" s="997">
        <f t="shared" si="1"/>
        <v>19</v>
      </c>
      <c r="R28" s="1044">
        <f t="shared" si="2"/>
        <v>9.047619047619047</v>
      </c>
      <c r="S28" s="971"/>
      <c r="T28" s="1002"/>
      <c r="U28" s="1044"/>
      <c r="V28" s="1040"/>
    </row>
    <row r="29" spans="1:22" ht="12.75">
      <c r="A29" s="1126" t="s">
        <v>654</v>
      </c>
      <c r="B29" s="998" t="s">
        <v>788</v>
      </c>
      <c r="C29" s="1039">
        <v>518</v>
      </c>
      <c r="D29" s="988">
        <v>186</v>
      </c>
      <c r="E29" s="1019">
        <v>219</v>
      </c>
      <c r="F29" s="990">
        <v>197</v>
      </c>
      <c r="G29" s="991">
        <v>169</v>
      </c>
      <c r="H29" s="999">
        <v>198</v>
      </c>
      <c r="I29" s="999">
        <v>267</v>
      </c>
      <c r="J29" s="991">
        <v>264</v>
      </c>
      <c r="K29" s="1041">
        <v>820</v>
      </c>
      <c r="L29" s="1079">
        <v>820</v>
      </c>
      <c r="M29" s="1042">
        <v>114</v>
      </c>
      <c r="N29" s="994"/>
      <c r="O29" s="1000"/>
      <c r="P29" s="1043"/>
      <c r="Q29" s="997">
        <f t="shared" si="1"/>
        <v>114</v>
      </c>
      <c r="R29" s="1044">
        <f t="shared" si="2"/>
        <v>13.902439024390246</v>
      </c>
      <c r="S29" s="971"/>
      <c r="T29" s="1002"/>
      <c r="U29" s="1044"/>
      <c r="V29" s="1040"/>
    </row>
    <row r="30" spans="1:22" ht="12.75">
      <c r="A30" s="1126" t="s">
        <v>656</v>
      </c>
      <c r="B30" s="1062" t="s">
        <v>789</v>
      </c>
      <c r="C30" s="1039">
        <v>521</v>
      </c>
      <c r="D30" s="988">
        <v>1216</v>
      </c>
      <c r="E30" s="1019">
        <v>1267</v>
      </c>
      <c r="F30" s="990">
        <v>1347</v>
      </c>
      <c r="G30" s="991">
        <v>1276</v>
      </c>
      <c r="H30" s="999">
        <v>1378</v>
      </c>
      <c r="I30" s="999">
        <v>1212</v>
      </c>
      <c r="J30" s="991">
        <v>1262</v>
      </c>
      <c r="K30" s="1041">
        <v>2831</v>
      </c>
      <c r="L30" s="1079">
        <v>2896</v>
      </c>
      <c r="M30" s="1042">
        <v>789</v>
      </c>
      <c r="N30" s="994"/>
      <c r="O30" s="1000"/>
      <c r="P30" s="1043"/>
      <c r="Q30" s="997">
        <f t="shared" si="1"/>
        <v>789</v>
      </c>
      <c r="R30" s="1044">
        <f t="shared" si="2"/>
        <v>27.244475138121548</v>
      </c>
      <c r="S30" s="971"/>
      <c r="T30" s="1002"/>
      <c r="U30" s="1044"/>
      <c r="V30" s="1040"/>
    </row>
    <row r="31" spans="1:22" ht="12.75">
      <c r="A31" s="1126" t="s">
        <v>658</v>
      </c>
      <c r="B31" s="1062" t="s">
        <v>790</v>
      </c>
      <c r="C31" s="1039" t="s">
        <v>660</v>
      </c>
      <c r="D31" s="988">
        <v>469</v>
      </c>
      <c r="E31" s="1019">
        <v>487</v>
      </c>
      <c r="F31" s="990">
        <v>508</v>
      </c>
      <c r="G31" s="991">
        <v>476</v>
      </c>
      <c r="H31" s="999">
        <v>514</v>
      </c>
      <c r="I31" s="999">
        <v>449</v>
      </c>
      <c r="J31" s="991">
        <v>464</v>
      </c>
      <c r="K31" s="1041">
        <v>991</v>
      </c>
      <c r="L31" s="1079">
        <v>1014</v>
      </c>
      <c r="M31" s="1042">
        <v>276</v>
      </c>
      <c r="N31" s="994"/>
      <c r="O31" s="1000"/>
      <c r="P31" s="1043"/>
      <c r="Q31" s="997">
        <f t="shared" si="1"/>
        <v>276</v>
      </c>
      <c r="R31" s="1044">
        <f t="shared" si="2"/>
        <v>27.218934911242602</v>
      </c>
      <c r="S31" s="971"/>
      <c r="T31" s="1002"/>
      <c r="U31" s="1044"/>
      <c r="V31" s="1040"/>
    </row>
    <row r="32" spans="1:22" ht="12.75">
      <c r="A32" s="1126" t="s">
        <v>661</v>
      </c>
      <c r="B32" s="998" t="s">
        <v>791</v>
      </c>
      <c r="C32" s="1039">
        <v>557</v>
      </c>
      <c r="D32" s="988"/>
      <c r="E32" s="1019"/>
      <c r="F32" s="990"/>
      <c r="G32" s="991"/>
      <c r="H32" s="999">
        <v>0</v>
      </c>
      <c r="I32" s="999">
        <f>SUM(E32:H32)</f>
        <v>0</v>
      </c>
      <c r="J32" s="991">
        <v>0</v>
      </c>
      <c r="K32" s="1041"/>
      <c r="L32" s="1079"/>
      <c r="M32" s="1042"/>
      <c r="N32" s="994"/>
      <c r="O32" s="1000"/>
      <c r="P32" s="1043"/>
      <c r="Q32" s="997">
        <f t="shared" si="1"/>
        <v>0</v>
      </c>
      <c r="R32" s="1044" t="e">
        <f t="shared" si="2"/>
        <v>#DIV/0!</v>
      </c>
      <c r="S32" s="971"/>
      <c r="T32" s="1002"/>
      <c r="U32" s="1044"/>
      <c r="V32" s="1040"/>
    </row>
    <row r="33" spans="1:22" ht="12.75">
      <c r="A33" s="1126" t="s">
        <v>663</v>
      </c>
      <c r="B33" s="998" t="s">
        <v>792</v>
      </c>
      <c r="C33" s="1039">
        <v>551</v>
      </c>
      <c r="D33" s="988"/>
      <c r="E33" s="1019"/>
      <c r="F33" s="990"/>
      <c r="G33" s="991"/>
      <c r="H33" s="999">
        <v>0</v>
      </c>
      <c r="I33" s="999">
        <f>SUM(E33:H33)</f>
        <v>0</v>
      </c>
      <c r="J33" s="991">
        <v>0</v>
      </c>
      <c r="K33" s="1041"/>
      <c r="L33" s="1079"/>
      <c r="M33" s="1042"/>
      <c r="N33" s="994"/>
      <c r="O33" s="1000"/>
      <c r="P33" s="1043"/>
      <c r="Q33" s="997">
        <f t="shared" si="1"/>
        <v>0</v>
      </c>
      <c r="R33" s="1044" t="e">
        <f t="shared" si="2"/>
        <v>#DIV/0!</v>
      </c>
      <c r="S33" s="971"/>
      <c r="T33" s="1002"/>
      <c r="U33" s="1044"/>
      <c r="V33" s="1040"/>
    </row>
    <row r="34" spans="1:22" ht="13.5" thickBot="1">
      <c r="A34" s="1111" t="s">
        <v>665</v>
      </c>
      <c r="B34" s="1003" t="s">
        <v>793</v>
      </c>
      <c r="C34" s="1063" t="s">
        <v>666</v>
      </c>
      <c r="D34" s="1005">
        <v>19</v>
      </c>
      <c r="E34" s="964">
        <v>23</v>
      </c>
      <c r="F34" s="1006">
        <v>24</v>
      </c>
      <c r="G34" s="1064">
        <v>24</v>
      </c>
      <c r="H34" s="1024">
        <v>119</v>
      </c>
      <c r="I34" s="980">
        <v>247</v>
      </c>
      <c r="J34" s="1064">
        <v>20</v>
      </c>
      <c r="K34" s="1065">
        <v>50</v>
      </c>
      <c r="L34" s="1081">
        <v>50</v>
      </c>
      <c r="M34" s="1066">
        <v>1</v>
      </c>
      <c r="N34" s="1067"/>
      <c r="O34" s="1052"/>
      <c r="P34" s="1068"/>
      <c r="Q34" s="1124">
        <f t="shared" si="1"/>
        <v>1</v>
      </c>
      <c r="R34" s="1054">
        <f t="shared" si="2"/>
        <v>2</v>
      </c>
      <c r="S34" s="971"/>
      <c r="T34" s="1027"/>
      <c r="U34" s="1069"/>
      <c r="V34" s="1070"/>
    </row>
    <row r="35" spans="1:22" ht="13.5" thickBot="1">
      <c r="A35" s="1130" t="s">
        <v>667</v>
      </c>
      <c r="B35" s="1131" t="s">
        <v>668</v>
      </c>
      <c r="C35" s="1132"/>
      <c r="D35" s="1012">
        <f aca="true" t="shared" si="3" ref="D35:M35">SUM(D25:D34)</f>
        <v>2620</v>
      </c>
      <c r="E35" s="1013">
        <f t="shared" si="3"/>
        <v>2532</v>
      </c>
      <c r="F35" s="1014">
        <f t="shared" si="3"/>
        <v>2608</v>
      </c>
      <c r="G35" s="1013">
        <f>SUM(G25:G34)</f>
        <v>2332</v>
      </c>
      <c r="H35" s="1014">
        <f>SUM(H25:H34)</f>
        <v>2520</v>
      </c>
      <c r="I35" s="1014">
        <v>2543</v>
      </c>
      <c r="J35" s="1013">
        <f>SUM(J25:J34)</f>
        <v>2375</v>
      </c>
      <c r="K35" s="1138">
        <f t="shared" si="3"/>
        <v>5672</v>
      </c>
      <c r="L35" s="1139">
        <f t="shared" si="3"/>
        <v>5760</v>
      </c>
      <c r="M35" s="1140">
        <f t="shared" si="3"/>
        <v>1483</v>
      </c>
      <c r="N35" s="967"/>
      <c r="O35" s="1014"/>
      <c r="P35" s="1013"/>
      <c r="Q35" s="1012">
        <f t="shared" si="1"/>
        <v>1483</v>
      </c>
      <c r="R35" s="1141">
        <f t="shared" si="2"/>
        <v>25.74652777777778</v>
      </c>
      <c r="S35" s="971"/>
      <c r="T35" s="1142">
        <f>SUM(T25:T34)</f>
        <v>0</v>
      </c>
      <c r="U35" s="1142">
        <f>SUM(U25:U34)</f>
        <v>0</v>
      </c>
      <c r="V35" s="1142">
        <f>SUM(V25:V34)</f>
        <v>0</v>
      </c>
    </row>
    <row r="36" spans="1:22" ht="12.75">
      <c r="A36" s="1125" t="s">
        <v>669</v>
      </c>
      <c r="B36" s="986" t="s">
        <v>794</v>
      </c>
      <c r="C36" s="1028">
        <v>601</v>
      </c>
      <c r="D36" s="1071"/>
      <c r="E36" s="989"/>
      <c r="F36" s="1072"/>
      <c r="G36" s="1055"/>
      <c r="H36" s="992">
        <v>0</v>
      </c>
      <c r="I36" s="1033">
        <f>SUM(E36:H36)</f>
        <v>0</v>
      </c>
      <c r="J36" s="1055">
        <v>0</v>
      </c>
      <c r="K36" s="1056"/>
      <c r="L36" s="1082"/>
      <c r="M36" s="1035"/>
      <c r="N36" s="995"/>
      <c r="O36" s="995"/>
      <c r="P36" s="1037"/>
      <c r="Q36" s="1117">
        <f t="shared" si="1"/>
        <v>0</v>
      </c>
      <c r="R36" s="1038" t="e">
        <f t="shared" si="2"/>
        <v>#DIV/0!</v>
      </c>
      <c r="S36" s="971"/>
      <c r="T36" s="1018"/>
      <c r="U36" s="1060"/>
      <c r="V36" s="1061"/>
    </row>
    <row r="37" spans="1:22" ht="12.75">
      <c r="A37" s="1126" t="s">
        <v>671</v>
      </c>
      <c r="B37" s="998" t="s">
        <v>795</v>
      </c>
      <c r="C37" s="1039">
        <v>602</v>
      </c>
      <c r="D37" s="988">
        <v>175</v>
      </c>
      <c r="E37" s="1019">
        <v>177</v>
      </c>
      <c r="F37" s="990">
        <v>173</v>
      </c>
      <c r="G37" s="991">
        <v>205</v>
      </c>
      <c r="H37" s="999">
        <v>178</v>
      </c>
      <c r="I37" s="999">
        <v>131</v>
      </c>
      <c r="J37" s="991">
        <v>148</v>
      </c>
      <c r="K37" s="1041"/>
      <c r="L37" s="1083"/>
      <c r="M37" s="1041">
        <v>150</v>
      </c>
      <c r="N37" s="1000"/>
      <c r="O37" s="1000"/>
      <c r="P37" s="1043"/>
      <c r="Q37" s="997">
        <f t="shared" si="1"/>
        <v>150</v>
      </c>
      <c r="R37" s="1044" t="e">
        <f t="shared" si="2"/>
        <v>#DIV/0!</v>
      </c>
      <c r="S37" s="971"/>
      <c r="T37" s="1002"/>
      <c r="U37" s="1044"/>
      <c r="V37" s="1040"/>
    </row>
    <row r="38" spans="1:22" ht="12.75">
      <c r="A38" s="1126" t="s">
        <v>673</v>
      </c>
      <c r="B38" s="998" t="s">
        <v>796</v>
      </c>
      <c r="C38" s="1039">
        <v>604</v>
      </c>
      <c r="D38" s="988"/>
      <c r="E38" s="1019"/>
      <c r="F38" s="990"/>
      <c r="G38" s="991"/>
      <c r="H38" s="999">
        <v>0</v>
      </c>
      <c r="I38" s="999">
        <f>SUM(E38:H38)</f>
        <v>0</v>
      </c>
      <c r="J38" s="991">
        <v>0</v>
      </c>
      <c r="K38" s="1041"/>
      <c r="L38" s="1083"/>
      <c r="M38" s="1041"/>
      <c r="N38" s="1000"/>
      <c r="O38" s="1000"/>
      <c r="P38" s="1043"/>
      <c r="Q38" s="997">
        <f t="shared" si="1"/>
        <v>0</v>
      </c>
      <c r="R38" s="1044" t="e">
        <f t="shared" si="2"/>
        <v>#DIV/0!</v>
      </c>
      <c r="S38" s="971"/>
      <c r="T38" s="1002"/>
      <c r="U38" s="1044"/>
      <c r="V38" s="1040"/>
    </row>
    <row r="39" spans="1:22" ht="12.75">
      <c r="A39" s="1126" t="s">
        <v>675</v>
      </c>
      <c r="B39" s="998" t="s">
        <v>797</v>
      </c>
      <c r="C39" s="1039" t="s">
        <v>677</v>
      </c>
      <c r="D39" s="988">
        <v>2336</v>
      </c>
      <c r="E39" s="1019">
        <v>2388</v>
      </c>
      <c r="F39" s="990">
        <v>2517</v>
      </c>
      <c r="G39" s="991">
        <v>2378</v>
      </c>
      <c r="H39" s="999">
        <v>2563</v>
      </c>
      <c r="I39" s="999">
        <v>2303</v>
      </c>
      <c r="J39" s="991">
        <v>2311</v>
      </c>
      <c r="K39" s="1041">
        <v>5672</v>
      </c>
      <c r="L39" s="1083">
        <v>5760</v>
      </c>
      <c r="M39" s="1041">
        <v>1500</v>
      </c>
      <c r="N39" s="1000"/>
      <c r="O39" s="1000"/>
      <c r="P39" s="1043"/>
      <c r="Q39" s="997">
        <f t="shared" si="1"/>
        <v>1500</v>
      </c>
      <c r="R39" s="1044">
        <f t="shared" si="2"/>
        <v>26.041666666666668</v>
      </c>
      <c r="S39" s="971"/>
      <c r="T39" s="1002"/>
      <c r="U39" s="1044"/>
      <c r="V39" s="1040"/>
    </row>
    <row r="40" spans="1:22" ht="13.5" thickBot="1">
      <c r="A40" s="1111" t="s">
        <v>678</v>
      </c>
      <c r="B40" s="1003" t="s">
        <v>793</v>
      </c>
      <c r="C40" s="1063" t="s">
        <v>679</v>
      </c>
      <c r="D40" s="1005">
        <v>135</v>
      </c>
      <c r="E40" s="964"/>
      <c r="F40" s="1006"/>
      <c r="G40" s="1064"/>
      <c r="H40" s="1024">
        <v>0</v>
      </c>
      <c r="I40" s="980">
        <v>110</v>
      </c>
      <c r="J40" s="1064">
        <v>52</v>
      </c>
      <c r="K40" s="1065"/>
      <c r="L40" s="1084"/>
      <c r="M40" s="1073">
        <v>0</v>
      </c>
      <c r="N40" s="1010"/>
      <c r="O40" s="1052"/>
      <c r="P40" s="1053"/>
      <c r="Q40" s="1124">
        <f t="shared" si="1"/>
        <v>0</v>
      </c>
      <c r="R40" s="1054" t="e">
        <f t="shared" si="2"/>
        <v>#DIV/0!</v>
      </c>
      <c r="S40" s="971"/>
      <c r="T40" s="1027"/>
      <c r="U40" s="1069"/>
      <c r="V40" s="1070"/>
    </row>
    <row r="41" spans="1:22" ht="13.5" thickBot="1">
      <c r="A41" s="1130" t="s">
        <v>680</v>
      </c>
      <c r="B41" s="1131" t="s">
        <v>681</v>
      </c>
      <c r="C41" s="1132" t="s">
        <v>613</v>
      </c>
      <c r="D41" s="1012">
        <f aca="true" t="shared" si="4" ref="D41:O41">SUM(D36:D40)</f>
        <v>2646</v>
      </c>
      <c r="E41" s="1013">
        <f t="shared" si="4"/>
        <v>2565</v>
      </c>
      <c r="F41" s="1014">
        <f t="shared" si="4"/>
        <v>2690</v>
      </c>
      <c r="G41" s="1013">
        <f>SUM(G36:G40)</f>
        <v>2583</v>
      </c>
      <c r="H41" s="1014">
        <f>SUM(H36:H40)</f>
        <v>2741</v>
      </c>
      <c r="I41" s="1014">
        <v>2544</v>
      </c>
      <c r="J41" s="1013">
        <f>SUM(J36:J40)</f>
        <v>2511</v>
      </c>
      <c r="K41" s="1138">
        <f t="shared" si="4"/>
        <v>5672</v>
      </c>
      <c r="L41" s="1139">
        <f t="shared" si="4"/>
        <v>5760</v>
      </c>
      <c r="M41" s="1143">
        <f t="shared" si="4"/>
        <v>1650</v>
      </c>
      <c r="N41" s="1139">
        <f t="shared" si="4"/>
        <v>0</v>
      </c>
      <c r="O41" s="1144">
        <f t="shared" si="4"/>
        <v>0</v>
      </c>
      <c r="P41" s="1145">
        <f>SUM(P36:P40)</f>
        <v>0</v>
      </c>
      <c r="Q41" s="1012">
        <f t="shared" si="1"/>
        <v>1650</v>
      </c>
      <c r="R41" s="1141">
        <f t="shared" si="2"/>
        <v>28.645833333333332</v>
      </c>
      <c r="S41" s="971"/>
      <c r="T41" s="1142">
        <f>SUM(T36:T40)</f>
        <v>0</v>
      </c>
      <c r="U41" s="1141">
        <f>SUM(U36:U40)</f>
        <v>0</v>
      </c>
      <c r="V41" s="1142">
        <f>SUM(V36:V40)</f>
        <v>0</v>
      </c>
    </row>
    <row r="42" spans="1:22" ht="5.25" customHeight="1" thickBot="1">
      <c r="A42" s="1111"/>
      <c r="B42" s="1074"/>
      <c r="C42" s="1146"/>
      <c r="D42" s="1005"/>
      <c r="E42" s="964"/>
      <c r="F42" s="1006"/>
      <c r="G42" s="1012"/>
      <c r="H42" s="1147"/>
      <c r="I42" s="1014"/>
      <c r="J42" s="1148"/>
      <c r="K42" s="1149"/>
      <c r="L42" s="1085"/>
      <c r="M42" s="1150"/>
      <c r="N42" s="964"/>
      <c r="O42" s="1075"/>
      <c r="P42" s="1076"/>
      <c r="Q42" s="1012"/>
      <c r="R42" s="1141"/>
      <c r="S42" s="971"/>
      <c r="T42" s="1077"/>
      <c r="U42" s="1141"/>
      <c r="V42" s="1141"/>
    </row>
    <row r="43" spans="1:22" ht="13.5" thickBot="1">
      <c r="A43" s="1151" t="s">
        <v>682</v>
      </c>
      <c r="B43" s="1131" t="s">
        <v>644</v>
      </c>
      <c r="C43" s="1132" t="s">
        <v>613</v>
      </c>
      <c r="D43" s="1012">
        <f>D41-D39</f>
        <v>310</v>
      </c>
      <c r="E43" s="1013">
        <f>E41-E39</f>
        <v>177</v>
      </c>
      <c r="F43" s="1013">
        <f>F41-F39</f>
        <v>173</v>
      </c>
      <c r="G43" s="1013">
        <f>G41-G39</f>
        <v>205</v>
      </c>
      <c r="H43" s="1014">
        <f>H41-H39</f>
        <v>178</v>
      </c>
      <c r="I43" s="1033">
        <v>241</v>
      </c>
      <c r="J43" s="966">
        <v>200</v>
      </c>
      <c r="K43" s="1134">
        <f aca="true" t="shared" si="5" ref="K43:P43">K41-K39</f>
        <v>0</v>
      </c>
      <c r="L43" s="1142">
        <f t="shared" si="5"/>
        <v>0</v>
      </c>
      <c r="M43" s="1152">
        <f t="shared" si="5"/>
        <v>150</v>
      </c>
      <c r="N43" s="1142">
        <f t="shared" si="5"/>
        <v>0</v>
      </c>
      <c r="O43" s="1153">
        <f t="shared" si="5"/>
        <v>0</v>
      </c>
      <c r="P43" s="1142">
        <f t="shared" si="5"/>
        <v>0</v>
      </c>
      <c r="Q43" s="1117">
        <f t="shared" si="1"/>
        <v>150</v>
      </c>
      <c r="R43" s="1038" t="e">
        <f t="shared" si="2"/>
        <v>#DIV/0!</v>
      </c>
      <c r="S43" s="971"/>
      <c r="T43" s="1142">
        <f>T41-T39</f>
        <v>0</v>
      </c>
      <c r="U43" s="1141">
        <f>U41-U39</f>
        <v>0</v>
      </c>
      <c r="V43" s="1142">
        <f>V41-V39</f>
        <v>0</v>
      </c>
    </row>
    <row r="44" spans="1:22" ht="13.5" thickBot="1">
      <c r="A44" s="1130" t="s">
        <v>683</v>
      </c>
      <c r="B44" s="1131"/>
      <c r="C44" s="1132" t="s">
        <v>613</v>
      </c>
      <c r="D44" s="1012">
        <f>D41-D35</f>
        <v>26</v>
      </c>
      <c r="E44" s="1013">
        <f>E41-E35</f>
        <v>33</v>
      </c>
      <c r="F44" s="1013">
        <f>F41-F35</f>
        <v>82</v>
      </c>
      <c r="G44" s="1013">
        <f>G41-G35</f>
        <v>251</v>
      </c>
      <c r="H44" s="1014">
        <f>H41-H35</f>
        <v>221</v>
      </c>
      <c r="I44" s="999">
        <v>1</v>
      </c>
      <c r="J44" s="1007">
        <v>136</v>
      </c>
      <c r="K44" s="1134">
        <f aca="true" t="shared" si="6" ref="K44:P44">K41-K35</f>
        <v>0</v>
      </c>
      <c r="L44" s="1142">
        <f t="shared" si="6"/>
        <v>0</v>
      </c>
      <c r="M44" s="1152">
        <f t="shared" si="6"/>
        <v>167</v>
      </c>
      <c r="N44" s="1142">
        <f t="shared" si="6"/>
        <v>0</v>
      </c>
      <c r="O44" s="1153">
        <f t="shared" si="6"/>
        <v>0</v>
      </c>
      <c r="P44" s="1142">
        <f t="shared" si="6"/>
        <v>0</v>
      </c>
      <c r="Q44" s="997">
        <f t="shared" si="1"/>
        <v>167</v>
      </c>
      <c r="R44" s="1044" t="e">
        <f t="shared" si="2"/>
        <v>#DIV/0!</v>
      </c>
      <c r="S44" s="971"/>
      <c r="T44" s="1142">
        <f>T41-T35</f>
        <v>0</v>
      </c>
      <c r="U44" s="1141">
        <f>U41-U35</f>
        <v>0</v>
      </c>
      <c r="V44" s="1142">
        <f>V41-V35</f>
        <v>0</v>
      </c>
    </row>
    <row r="45" spans="1:22" ht="13.5" thickBot="1">
      <c r="A45" s="1154" t="s">
        <v>685</v>
      </c>
      <c r="B45" s="1155" t="s">
        <v>644</v>
      </c>
      <c r="C45" s="1156" t="s">
        <v>613</v>
      </c>
      <c r="D45" s="1012">
        <f>D44-D39</f>
        <v>-2310</v>
      </c>
      <c r="E45" s="1013">
        <f aca="true" t="shared" si="7" ref="E45:O45">E44-E39</f>
        <v>-2355</v>
      </c>
      <c r="F45" s="1013">
        <f t="shared" si="7"/>
        <v>-2435</v>
      </c>
      <c r="G45" s="1013">
        <f>G44-G39</f>
        <v>-2127</v>
      </c>
      <c r="H45" s="1014">
        <f>H44-H39</f>
        <v>-2342</v>
      </c>
      <c r="I45" s="980">
        <v>-2302</v>
      </c>
      <c r="J45" s="1148">
        <v>-2175</v>
      </c>
      <c r="K45" s="1134">
        <f t="shared" si="7"/>
        <v>-5672</v>
      </c>
      <c r="L45" s="1142">
        <f t="shared" si="7"/>
        <v>-5760</v>
      </c>
      <c r="M45" s="1152">
        <f t="shared" si="7"/>
        <v>-1333</v>
      </c>
      <c r="N45" s="1142">
        <f t="shared" si="7"/>
        <v>0</v>
      </c>
      <c r="O45" s="1153">
        <f t="shared" si="7"/>
        <v>0</v>
      </c>
      <c r="P45" s="1142">
        <f>P44-P39</f>
        <v>0</v>
      </c>
      <c r="Q45" s="1124">
        <f t="shared" si="1"/>
        <v>-1333</v>
      </c>
      <c r="R45" s="1054">
        <f t="shared" si="2"/>
        <v>23.14236111111111</v>
      </c>
      <c r="S45" s="971"/>
      <c r="T45" s="1142">
        <f>T44-T39</f>
        <v>0</v>
      </c>
      <c r="U45" s="1141">
        <f>U44-U39</f>
        <v>0</v>
      </c>
      <c r="V45" s="1142">
        <f>V44-V39</f>
        <v>0</v>
      </c>
    </row>
    <row r="48" ht="14.25" hidden="1">
      <c r="A48" s="1157" t="s">
        <v>798</v>
      </c>
    </row>
    <row r="49" ht="14.25" hidden="1">
      <c r="A49" s="1158" t="s">
        <v>799</v>
      </c>
    </row>
    <row r="50" ht="14.25" hidden="1">
      <c r="A50" s="1159" t="s">
        <v>800</v>
      </c>
    </row>
    <row r="51" ht="14.25" hidden="1">
      <c r="A51" s="1086"/>
    </row>
    <row r="52" ht="12.75" hidden="1">
      <c r="A52" s="1160" t="s">
        <v>801</v>
      </c>
    </row>
    <row r="53" ht="12.75" hidden="1">
      <c r="A53" s="1160"/>
    </row>
    <row r="54" ht="12.75" hidden="1">
      <c r="A54" s="1160" t="s">
        <v>802</v>
      </c>
    </row>
    <row r="55" ht="12.75">
      <c r="A55" s="1160"/>
    </row>
    <row r="56" ht="12.75">
      <c r="A56" s="1160"/>
    </row>
    <row r="57" ht="12.75">
      <c r="A57" s="1160"/>
    </row>
  </sheetData>
  <sheetProtection/>
  <mergeCells count="14">
    <mergeCell ref="J7:J8"/>
    <mergeCell ref="K7:L7"/>
    <mergeCell ref="M7:P7"/>
    <mergeCell ref="T7:V7"/>
    <mergeCell ref="A1:V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1.1023622047244095" right="0.7086614173228347" top="1.1811023622047245" bottom="0.787401574803149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7.7109375" style="43" customWidth="1"/>
    <col min="2" max="2" width="18.7109375" style="43" hidden="1" customWidth="1"/>
    <col min="3" max="3" width="9.140625" style="781" customWidth="1"/>
    <col min="4" max="6" width="9.140625" style="43" hidden="1" customWidth="1"/>
    <col min="7" max="10" width="11.57421875" style="585" hidden="1" customWidth="1"/>
    <col min="11" max="12" width="10.28125" style="585" customWidth="1"/>
    <col min="13" max="17" width="9.57421875" style="585" customWidth="1"/>
    <col min="18" max="18" width="9.421875" style="289" customWidth="1"/>
    <col min="19" max="19" width="3.421875" style="585" customWidth="1"/>
    <col min="20" max="20" width="9.00390625" style="585" hidden="1" customWidth="1"/>
    <col min="21" max="21" width="11.8515625" style="585" hidden="1" customWidth="1"/>
    <col min="22" max="22" width="12.00390625" style="585" hidden="1" customWidth="1"/>
    <col min="23" max="16384" width="9.140625" style="43" customWidth="1"/>
  </cols>
  <sheetData>
    <row r="1" spans="1:22" s="130" customFormat="1" ht="15">
      <c r="A1" s="1161" t="s">
        <v>765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</row>
    <row r="2" spans="1:13" ht="21.75" customHeight="1">
      <c r="A2" s="1207" t="s">
        <v>688</v>
      </c>
      <c r="B2" s="1088"/>
      <c r="L2" s="1089"/>
      <c r="M2" s="1089"/>
    </row>
    <row r="3" spans="1:13" ht="12.75">
      <c r="A3" s="1093"/>
      <c r="L3" s="1089"/>
      <c r="M3" s="1089"/>
    </row>
    <row r="4" spans="1:13" ht="13.5" thickBot="1">
      <c r="A4" s="1160"/>
      <c r="B4" s="700"/>
      <c r="C4" s="783"/>
      <c r="D4" s="700"/>
      <c r="E4" s="700"/>
      <c r="L4" s="1089"/>
      <c r="M4" s="1089"/>
    </row>
    <row r="5" spans="1:13" ht="15.75" thickBot="1">
      <c r="A5" s="1087" t="s">
        <v>584</v>
      </c>
      <c r="B5" s="1091"/>
      <c r="C5" s="1208" t="s">
        <v>803</v>
      </c>
      <c r="D5" s="777"/>
      <c r="E5" s="778"/>
      <c r="F5" s="777"/>
      <c r="G5" s="959"/>
      <c r="H5" s="960"/>
      <c r="I5" s="960"/>
      <c r="J5" s="960"/>
      <c r="K5" s="960"/>
      <c r="L5" s="1092"/>
      <c r="M5" s="1092"/>
    </row>
    <row r="6" spans="1:13" ht="23.25" customHeight="1" thickBot="1">
      <c r="A6" s="1093" t="s">
        <v>586</v>
      </c>
      <c r="L6" s="1089"/>
      <c r="M6" s="1089"/>
    </row>
    <row r="7" spans="1:22" ht="13.5" thickBot="1">
      <c r="A7" s="1209" t="s">
        <v>29</v>
      </c>
      <c r="B7" s="1095" t="s">
        <v>590</v>
      </c>
      <c r="C7" s="1210" t="s">
        <v>593</v>
      </c>
      <c r="D7" s="789"/>
      <c r="E7" s="787"/>
      <c r="F7" s="1097" t="s">
        <v>769</v>
      </c>
      <c r="G7" s="1097" t="s">
        <v>770</v>
      </c>
      <c r="H7" s="1097" t="s">
        <v>771</v>
      </c>
      <c r="I7" s="1097" t="s">
        <v>772</v>
      </c>
      <c r="J7" s="1097" t="s">
        <v>773</v>
      </c>
      <c r="K7" s="1211" t="s">
        <v>774</v>
      </c>
      <c r="L7" s="1211"/>
      <c r="M7" s="1211" t="s">
        <v>775</v>
      </c>
      <c r="N7" s="1211"/>
      <c r="O7" s="1211"/>
      <c r="P7" s="1211"/>
      <c r="Q7" s="1212" t="s">
        <v>776</v>
      </c>
      <c r="R7" s="1213" t="s">
        <v>589</v>
      </c>
      <c r="T7" s="1214" t="s">
        <v>777</v>
      </c>
      <c r="U7" s="1214"/>
      <c r="V7" s="1214"/>
    </row>
    <row r="8" spans="1:22" ht="13.5" thickBot="1">
      <c r="A8" s="1209"/>
      <c r="B8" s="1095"/>
      <c r="C8" s="1215"/>
      <c r="D8" s="799" t="s">
        <v>767</v>
      </c>
      <c r="E8" s="797" t="s">
        <v>768</v>
      </c>
      <c r="F8" s="1097"/>
      <c r="G8" s="1097"/>
      <c r="H8" s="1097"/>
      <c r="I8" s="1097"/>
      <c r="J8" s="1097"/>
      <c r="K8" s="1105" t="s">
        <v>33</v>
      </c>
      <c r="L8" s="1105" t="s">
        <v>34</v>
      </c>
      <c r="M8" s="1106" t="s">
        <v>600</v>
      </c>
      <c r="N8" s="1108" t="s">
        <v>603</v>
      </c>
      <c r="O8" s="1108" t="s">
        <v>606</v>
      </c>
      <c r="P8" s="1109" t="s">
        <v>609</v>
      </c>
      <c r="Q8" s="1105" t="s">
        <v>610</v>
      </c>
      <c r="R8" s="1216" t="s">
        <v>611</v>
      </c>
      <c r="T8" s="1217" t="s">
        <v>778</v>
      </c>
      <c r="U8" s="1217" t="s">
        <v>779</v>
      </c>
      <c r="V8" s="1218" t="s">
        <v>780</v>
      </c>
    </row>
    <row r="9" spans="1:22" ht="12.75">
      <c r="A9" s="1219" t="s">
        <v>612</v>
      </c>
      <c r="B9" s="806"/>
      <c r="C9" s="1220"/>
      <c r="D9" s="1221">
        <v>6</v>
      </c>
      <c r="E9" s="1222">
        <v>6</v>
      </c>
      <c r="F9" s="1222">
        <v>6</v>
      </c>
      <c r="G9" s="1223">
        <v>6</v>
      </c>
      <c r="H9" s="1223">
        <v>6</v>
      </c>
      <c r="I9" s="1223">
        <v>6</v>
      </c>
      <c r="J9" s="1223">
        <v>7</v>
      </c>
      <c r="K9" s="1224"/>
      <c r="L9" s="1224"/>
      <c r="M9" s="1162">
        <v>6</v>
      </c>
      <c r="N9" s="1225"/>
      <c r="O9" s="1225"/>
      <c r="P9" s="1226"/>
      <c r="Q9" s="1170" t="s">
        <v>613</v>
      </c>
      <c r="R9" s="1227" t="s">
        <v>613</v>
      </c>
      <c r="S9" s="1228"/>
      <c r="T9" s="1229"/>
      <c r="U9" s="1163"/>
      <c r="V9" s="1163"/>
    </row>
    <row r="10" spans="1:22" ht="13.5" thickBot="1">
      <c r="A10" s="1230" t="s">
        <v>614</v>
      </c>
      <c r="B10" s="820"/>
      <c r="C10" s="823"/>
      <c r="D10" s="1231">
        <v>5.5</v>
      </c>
      <c r="E10" s="1232">
        <v>5.9</v>
      </c>
      <c r="F10" s="1232">
        <v>6</v>
      </c>
      <c r="G10" s="1233">
        <v>6</v>
      </c>
      <c r="H10" s="1233">
        <v>6</v>
      </c>
      <c r="I10" s="1233">
        <v>6</v>
      </c>
      <c r="J10" s="1233">
        <v>6</v>
      </c>
      <c r="K10" s="1234"/>
      <c r="L10" s="1234"/>
      <c r="M10" s="1164">
        <v>6</v>
      </c>
      <c r="N10" s="1235"/>
      <c r="O10" s="1235"/>
      <c r="P10" s="1226"/>
      <c r="Q10" s="1233" t="s">
        <v>613</v>
      </c>
      <c r="R10" s="1236" t="s">
        <v>613</v>
      </c>
      <c r="S10" s="1228"/>
      <c r="T10" s="1237"/>
      <c r="U10" s="1165"/>
      <c r="V10" s="1165"/>
    </row>
    <row r="11" spans="1:22" ht="12.75">
      <c r="A11" s="1238" t="s">
        <v>615</v>
      </c>
      <c r="B11" s="832" t="s">
        <v>616</v>
      </c>
      <c r="C11" s="835" t="s">
        <v>617</v>
      </c>
      <c r="D11" s="1239">
        <v>1259</v>
      </c>
      <c r="E11" s="1240">
        <v>1342.7</v>
      </c>
      <c r="F11" s="1240">
        <v>1518</v>
      </c>
      <c r="G11" s="1166">
        <v>1486</v>
      </c>
      <c r="H11" s="1167">
        <v>1717</v>
      </c>
      <c r="I11" s="1167">
        <v>1956</v>
      </c>
      <c r="J11" s="1167">
        <v>2071</v>
      </c>
      <c r="K11" s="1241" t="s">
        <v>613</v>
      </c>
      <c r="L11" s="1242" t="s">
        <v>613</v>
      </c>
      <c r="M11" s="1168">
        <v>2060</v>
      </c>
      <c r="N11" s="1243"/>
      <c r="O11" s="1244"/>
      <c r="P11" s="1226"/>
      <c r="Q11" s="1166" t="s">
        <v>613</v>
      </c>
      <c r="R11" s="1245" t="s">
        <v>613</v>
      </c>
      <c r="S11" s="1228"/>
      <c r="T11" s="1246"/>
      <c r="U11" s="1166"/>
      <c r="V11" s="1166"/>
    </row>
    <row r="12" spans="1:22" ht="12.75">
      <c r="A12" s="1247" t="s">
        <v>618</v>
      </c>
      <c r="B12" s="847" t="s">
        <v>619</v>
      </c>
      <c r="C12" s="835" t="s">
        <v>620</v>
      </c>
      <c r="D12" s="1239">
        <v>-1259</v>
      </c>
      <c r="E12" s="1240">
        <v>-1342.7</v>
      </c>
      <c r="F12" s="1240">
        <v>1518</v>
      </c>
      <c r="G12" s="1166">
        <v>1486</v>
      </c>
      <c r="H12" s="1166">
        <v>1557</v>
      </c>
      <c r="I12" s="1166">
        <v>1630</v>
      </c>
      <c r="J12" s="1166">
        <v>1760</v>
      </c>
      <c r="K12" s="1248" t="s">
        <v>613</v>
      </c>
      <c r="L12" s="1249" t="s">
        <v>613</v>
      </c>
      <c r="M12" s="1169">
        <v>1753</v>
      </c>
      <c r="N12" s="1250"/>
      <c r="O12" s="1250"/>
      <c r="P12" s="1226"/>
      <c r="Q12" s="1166" t="s">
        <v>613</v>
      </c>
      <c r="R12" s="1245" t="s">
        <v>613</v>
      </c>
      <c r="S12" s="1228"/>
      <c r="T12" s="1240"/>
      <c r="U12" s="1166"/>
      <c r="V12" s="1166"/>
    </row>
    <row r="13" spans="1:22" ht="12.75">
      <c r="A13" s="1247" t="s">
        <v>621</v>
      </c>
      <c r="B13" s="847" t="s">
        <v>781</v>
      </c>
      <c r="C13" s="835" t="s">
        <v>623</v>
      </c>
      <c r="D13" s="1239"/>
      <c r="E13" s="1240"/>
      <c r="F13" s="1240"/>
      <c r="G13" s="1166"/>
      <c r="H13" s="1166"/>
      <c r="I13" s="1166"/>
      <c r="J13" s="1166">
        <v>0</v>
      </c>
      <c r="K13" s="1248" t="s">
        <v>613</v>
      </c>
      <c r="L13" s="1249" t="s">
        <v>613</v>
      </c>
      <c r="M13" s="1169"/>
      <c r="N13" s="1250"/>
      <c r="O13" s="1250"/>
      <c r="P13" s="1226"/>
      <c r="Q13" s="1166" t="s">
        <v>613</v>
      </c>
      <c r="R13" s="1245" t="s">
        <v>613</v>
      </c>
      <c r="S13" s="1228"/>
      <c r="T13" s="1240"/>
      <c r="U13" s="1166"/>
      <c r="V13" s="1166"/>
    </row>
    <row r="14" spans="1:22" ht="12.75">
      <c r="A14" s="1247" t="s">
        <v>624</v>
      </c>
      <c r="B14" s="847" t="s">
        <v>782</v>
      </c>
      <c r="C14" s="835" t="s">
        <v>613</v>
      </c>
      <c r="D14" s="1239">
        <v>67</v>
      </c>
      <c r="E14" s="1240">
        <v>94.61</v>
      </c>
      <c r="F14" s="1240">
        <v>86</v>
      </c>
      <c r="G14" s="1166">
        <v>75</v>
      </c>
      <c r="H14" s="1166">
        <v>77</v>
      </c>
      <c r="I14" s="1166">
        <v>83</v>
      </c>
      <c r="J14" s="1166">
        <v>70</v>
      </c>
      <c r="K14" s="1248" t="s">
        <v>613</v>
      </c>
      <c r="L14" s="1249" t="s">
        <v>613</v>
      </c>
      <c r="M14" s="1169">
        <v>484</v>
      </c>
      <c r="N14" s="1250"/>
      <c r="O14" s="1250"/>
      <c r="P14" s="1226"/>
      <c r="Q14" s="1166" t="s">
        <v>613</v>
      </c>
      <c r="R14" s="1245" t="s">
        <v>613</v>
      </c>
      <c r="S14" s="1228"/>
      <c r="T14" s="1240"/>
      <c r="U14" s="1166"/>
      <c r="V14" s="1166"/>
    </row>
    <row r="15" spans="1:22" ht="13.5" thickBot="1">
      <c r="A15" s="1219" t="s">
        <v>626</v>
      </c>
      <c r="B15" s="853" t="s">
        <v>783</v>
      </c>
      <c r="C15" s="856" t="s">
        <v>628</v>
      </c>
      <c r="D15" s="1251">
        <v>394</v>
      </c>
      <c r="E15" s="1252">
        <v>442.65</v>
      </c>
      <c r="F15" s="1252">
        <v>369</v>
      </c>
      <c r="G15" s="1170">
        <v>449</v>
      </c>
      <c r="H15" s="1170">
        <v>408</v>
      </c>
      <c r="I15" s="1170">
        <v>297</v>
      </c>
      <c r="J15" s="1170">
        <v>430</v>
      </c>
      <c r="K15" s="1253" t="s">
        <v>613</v>
      </c>
      <c r="L15" s="1254" t="s">
        <v>613</v>
      </c>
      <c r="M15" s="1171">
        <v>580</v>
      </c>
      <c r="N15" s="1250"/>
      <c r="O15" s="1255"/>
      <c r="P15" s="1256"/>
      <c r="Q15" s="1170" t="s">
        <v>613</v>
      </c>
      <c r="R15" s="1227" t="s">
        <v>613</v>
      </c>
      <c r="S15" s="1228"/>
      <c r="T15" s="1232"/>
      <c r="U15" s="1170"/>
      <c r="V15" s="1170"/>
    </row>
    <row r="16" spans="1:22" ht="15" thickBot="1">
      <c r="A16" s="1257" t="s">
        <v>629</v>
      </c>
      <c r="B16" s="865"/>
      <c r="C16" s="868"/>
      <c r="D16" s="1258">
        <v>465</v>
      </c>
      <c r="E16" s="1259">
        <v>544.21</v>
      </c>
      <c r="F16" s="1259">
        <v>455</v>
      </c>
      <c r="G16" s="1260">
        <v>524</v>
      </c>
      <c r="H16" s="1260">
        <f>H11-H12+H13+H14+H15</f>
        <v>645</v>
      </c>
      <c r="I16" s="1260">
        <f>I11-I12+I13+I14+I15</f>
        <v>706</v>
      </c>
      <c r="J16" s="1260">
        <v>811</v>
      </c>
      <c r="K16" s="1261" t="s">
        <v>613</v>
      </c>
      <c r="L16" s="1262" t="s">
        <v>613</v>
      </c>
      <c r="M16" s="1263">
        <f>M11-M12+M13+M14+M15</f>
        <v>1371</v>
      </c>
      <c r="N16" s="1264"/>
      <c r="O16" s="1264"/>
      <c r="P16" s="1265"/>
      <c r="Q16" s="1260" t="s">
        <v>613</v>
      </c>
      <c r="R16" s="1266" t="s">
        <v>613</v>
      </c>
      <c r="S16" s="1228"/>
      <c r="T16" s="1267">
        <f>T11-T12+T13+T14+T15</f>
        <v>0</v>
      </c>
      <c r="U16" s="1267">
        <f>U11-U12+U13+U14+U15</f>
        <v>0</v>
      </c>
      <c r="V16" s="1267">
        <f>V11-V12+V13+V14+V15</f>
        <v>0</v>
      </c>
    </row>
    <row r="17" spans="1:22" ht="12.75">
      <c r="A17" s="1219" t="s">
        <v>630</v>
      </c>
      <c r="B17" s="832" t="s">
        <v>631</v>
      </c>
      <c r="C17" s="856">
        <v>401</v>
      </c>
      <c r="D17" s="1251"/>
      <c r="E17" s="1252"/>
      <c r="F17" s="1252"/>
      <c r="G17" s="1170"/>
      <c r="H17" s="1170">
        <v>160</v>
      </c>
      <c r="I17" s="1170">
        <v>326</v>
      </c>
      <c r="J17" s="1170">
        <v>311</v>
      </c>
      <c r="K17" s="1241" t="s">
        <v>613</v>
      </c>
      <c r="L17" s="1242" t="s">
        <v>613</v>
      </c>
      <c r="M17" s="1171">
        <v>307</v>
      </c>
      <c r="N17" s="1243"/>
      <c r="O17" s="1244"/>
      <c r="P17" s="1226"/>
      <c r="Q17" s="1170" t="s">
        <v>613</v>
      </c>
      <c r="R17" s="1227" t="s">
        <v>613</v>
      </c>
      <c r="S17" s="1228"/>
      <c r="T17" s="1268"/>
      <c r="U17" s="1170"/>
      <c r="V17" s="1170"/>
    </row>
    <row r="18" spans="1:22" ht="12.75">
      <c r="A18" s="1247" t="s">
        <v>632</v>
      </c>
      <c r="B18" s="847" t="s">
        <v>633</v>
      </c>
      <c r="C18" s="835" t="s">
        <v>634</v>
      </c>
      <c r="D18" s="1239">
        <v>153</v>
      </c>
      <c r="E18" s="1240">
        <v>97.5</v>
      </c>
      <c r="F18" s="1240">
        <v>165</v>
      </c>
      <c r="G18" s="1166">
        <v>165</v>
      </c>
      <c r="H18" s="1166">
        <v>145</v>
      </c>
      <c r="I18" s="1166">
        <v>115</v>
      </c>
      <c r="J18" s="1166">
        <v>108</v>
      </c>
      <c r="K18" s="1248" t="s">
        <v>613</v>
      </c>
      <c r="L18" s="1249" t="s">
        <v>613</v>
      </c>
      <c r="M18" s="1169">
        <v>112</v>
      </c>
      <c r="N18" s="1250"/>
      <c r="O18" s="1250"/>
      <c r="P18" s="1226"/>
      <c r="Q18" s="1166" t="s">
        <v>613</v>
      </c>
      <c r="R18" s="1245" t="s">
        <v>613</v>
      </c>
      <c r="S18" s="1228"/>
      <c r="T18" s="1240"/>
      <c r="U18" s="1166"/>
      <c r="V18" s="1166"/>
    </row>
    <row r="19" spans="1:22" ht="12.75">
      <c r="A19" s="1247" t="s">
        <v>635</v>
      </c>
      <c r="B19" s="847" t="s">
        <v>763</v>
      </c>
      <c r="C19" s="835" t="s">
        <v>613</v>
      </c>
      <c r="D19" s="1239"/>
      <c r="E19" s="1240"/>
      <c r="F19" s="1240"/>
      <c r="G19" s="1166"/>
      <c r="H19" s="1166"/>
      <c r="I19" s="1166"/>
      <c r="J19" s="1166">
        <v>0</v>
      </c>
      <c r="K19" s="1248" t="s">
        <v>613</v>
      </c>
      <c r="L19" s="1249" t="s">
        <v>613</v>
      </c>
      <c r="M19" s="1169"/>
      <c r="N19" s="1250"/>
      <c r="O19" s="1250"/>
      <c r="P19" s="1226"/>
      <c r="Q19" s="1166" t="s">
        <v>613</v>
      </c>
      <c r="R19" s="1245" t="s">
        <v>613</v>
      </c>
      <c r="S19" s="1228"/>
      <c r="T19" s="1240"/>
      <c r="U19" s="1166"/>
      <c r="V19" s="1166"/>
    </row>
    <row r="20" spans="1:22" ht="12.75">
      <c r="A20" s="1247" t="s">
        <v>637</v>
      </c>
      <c r="B20" s="847" t="s">
        <v>636</v>
      </c>
      <c r="C20" s="835" t="s">
        <v>613</v>
      </c>
      <c r="D20" s="1239">
        <v>144</v>
      </c>
      <c r="E20" s="1240">
        <v>161.66</v>
      </c>
      <c r="F20" s="1240">
        <v>249</v>
      </c>
      <c r="G20" s="1166">
        <v>221</v>
      </c>
      <c r="H20" s="1166">
        <v>242</v>
      </c>
      <c r="I20" s="1166">
        <v>242</v>
      </c>
      <c r="J20" s="1166">
        <v>366</v>
      </c>
      <c r="K20" s="1248" t="s">
        <v>613</v>
      </c>
      <c r="L20" s="1249" t="s">
        <v>613</v>
      </c>
      <c r="M20" s="1169">
        <v>922</v>
      </c>
      <c r="N20" s="1250"/>
      <c r="O20" s="1250"/>
      <c r="P20" s="1226"/>
      <c r="Q20" s="1166" t="s">
        <v>613</v>
      </c>
      <c r="R20" s="1245" t="s">
        <v>613</v>
      </c>
      <c r="S20" s="1228"/>
      <c r="T20" s="1240"/>
      <c r="U20" s="1166"/>
      <c r="V20" s="1166"/>
    </row>
    <row r="21" spans="1:22" ht="13.5" thickBot="1">
      <c r="A21" s="1230" t="s">
        <v>639</v>
      </c>
      <c r="B21" s="879"/>
      <c r="C21" s="1269" t="s">
        <v>613</v>
      </c>
      <c r="D21" s="1239"/>
      <c r="E21" s="1240"/>
      <c r="F21" s="1240"/>
      <c r="G21" s="1172"/>
      <c r="H21" s="1172"/>
      <c r="I21" s="1172"/>
      <c r="J21" s="1172">
        <v>0</v>
      </c>
      <c r="K21" s="1234" t="s">
        <v>613</v>
      </c>
      <c r="L21" s="1270" t="s">
        <v>613</v>
      </c>
      <c r="M21" s="1173"/>
      <c r="N21" s="1271"/>
      <c r="O21" s="1255"/>
      <c r="P21" s="1256"/>
      <c r="Q21" s="1172" t="s">
        <v>613</v>
      </c>
      <c r="R21" s="1272" t="s">
        <v>613</v>
      </c>
      <c r="S21" s="1228"/>
      <c r="T21" s="1273"/>
      <c r="U21" s="1172"/>
      <c r="V21" s="1172"/>
    </row>
    <row r="22" spans="1:22" ht="15" thickBot="1">
      <c r="A22" s="1274" t="s">
        <v>641</v>
      </c>
      <c r="B22" s="832" t="s">
        <v>642</v>
      </c>
      <c r="C22" s="1174" t="s">
        <v>613</v>
      </c>
      <c r="D22" s="1275">
        <v>2587</v>
      </c>
      <c r="E22" s="1246">
        <v>2437</v>
      </c>
      <c r="F22" s="1246">
        <v>2530</v>
      </c>
      <c r="G22" s="1175">
        <v>2527</v>
      </c>
      <c r="H22" s="1176">
        <v>2604</v>
      </c>
      <c r="I22" s="1177">
        <v>2627</v>
      </c>
      <c r="J22" s="1177">
        <v>2677</v>
      </c>
      <c r="K22" s="1178">
        <f>K35</f>
        <v>2590</v>
      </c>
      <c r="L22" s="1178">
        <f>L35</f>
        <v>2635</v>
      </c>
      <c r="M22" s="1179">
        <v>611</v>
      </c>
      <c r="N22" s="1276"/>
      <c r="O22" s="1277"/>
      <c r="P22" s="1278"/>
      <c r="Q22" s="1180">
        <f>SUM(M22:P22)</f>
        <v>611</v>
      </c>
      <c r="R22" s="1279">
        <f>(Q22/L22)*100</f>
        <v>23.18785578747628</v>
      </c>
      <c r="S22" s="1228"/>
      <c r="T22" s="1246"/>
      <c r="U22" s="1180"/>
      <c r="V22" s="1176"/>
    </row>
    <row r="23" spans="1:22" ht="15" thickBot="1">
      <c r="A23" s="1247" t="s">
        <v>643</v>
      </c>
      <c r="B23" s="847" t="s">
        <v>644</v>
      </c>
      <c r="C23" s="1181" t="s">
        <v>613</v>
      </c>
      <c r="D23" s="1239"/>
      <c r="E23" s="1240"/>
      <c r="F23" s="1240"/>
      <c r="G23" s="1182"/>
      <c r="H23" s="1183">
        <v>50</v>
      </c>
      <c r="I23" s="1184">
        <v>82</v>
      </c>
      <c r="J23" s="1184">
        <v>0</v>
      </c>
      <c r="K23" s="1185"/>
      <c r="L23" s="1204"/>
      <c r="M23" s="1186"/>
      <c r="N23" s="1276"/>
      <c r="O23" s="1280"/>
      <c r="P23" s="1281"/>
      <c r="Q23" s="1184">
        <f aca="true" t="shared" si="0" ref="Q23:Q45">SUM(M23:P23)</f>
        <v>0</v>
      </c>
      <c r="R23" s="1279" t="e">
        <f aca="true" t="shared" si="1" ref="R23:R45">(Q23/L23)*100</f>
        <v>#DIV/0!</v>
      </c>
      <c r="S23" s="1228"/>
      <c r="T23" s="1240"/>
      <c r="U23" s="1184"/>
      <c r="V23" s="1183"/>
    </row>
    <row r="24" spans="1:22" ht="15" thickBot="1">
      <c r="A24" s="1230" t="s">
        <v>645</v>
      </c>
      <c r="B24" s="879" t="s">
        <v>644</v>
      </c>
      <c r="C24" s="1187">
        <v>672</v>
      </c>
      <c r="D24" s="1282">
        <v>890</v>
      </c>
      <c r="E24" s="1283">
        <v>696</v>
      </c>
      <c r="F24" s="1283">
        <v>700</v>
      </c>
      <c r="G24" s="1188">
        <v>650</v>
      </c>
      <c r="H24" s="1189">
        <v>640</v>
      </c>
      <c r="I24" s="1190">
        <v>618</v>
      </c>
      <c r="J24" s="1190">
        <v>650</v>
      </c>
      <c r="K24" s="1191">
        <f>SUM(K25:K29)</f>
        <v>600</v>
      </c>
      <c r="L24" s="1191">
        <f>SUM(L25:L29)</f>
        <v>600</v>
      </c>
      <c r="M24" s="1192">
        <v>150</v>
      </c>
      <c r="N24" s="1284"/>
      <c r="O24" s="1285"/>
      <c r="P24" s="1286"/>
      <c r="Q24" s="1190">
        <f t="shared" si="0"/>
        <v>150</v>
      </c>
      <c r="R24" s="1279">
        <f t="shared" si="1"/>
        <v>25</v>
      </c>
      <c r="S24" s="1228"/>
      <c r="T24" s="1232"/>
      <c r="U24" s="1190"/>
      <c r="V24" s="1189"/>
    </row>
    <row r="25" spans="1:22" ht="15" thickBot="1">
      <c r="A25" s="1238" t="s">
        <v>646</v>
      </c>
      <c r="B25" s="832" t="s">
        <v>784</v>
      </c>
      <c r="C25" s="1174">
        <v>501</v>
      </c>
      <c r="D25" s="1239">
        <v>360</v>
      </c>
      <c r="E25" s="1240">
        <v>353.12</v>
      </c>
      <c r="F25" s="1240">
        <v>311</v>
      </c>
      <c r="G25" s="1193">
        <v>220</v>
      </c>
      <c r="H25" s="1193">
        <v>152</v>
      </c>
      <c r="I25" s="1193">
        <v>221</v>
      </c>
      <c r="J25" s="1193">
        <v>144</v>
      </c>
      <c r="K25" s="1194">
        <v>185</v>
      </c>
      <c r="L25" s="1194">
        <v>185</v>
      </c>
      <c r="M25" s="1195">
        <v>45</v>
      </c>
      <c r="N25" s="1287"/>
      <c r="O25" s="1277"/>
      <c r="P25" s="1278"/>
      <c r="Q25" s="1288">
        <f t="shared" si="0"/>
        <v>45</v>
      </c>
      <c r="R25" s="1279">
        <f t="shared" si="1"/>
        <v>24.324324324324326</v>
      </c>
      <c r="S25" s="1228"/>
      <c r="T25" s="1268"/>
      <c r="U25" s="1177"/>
      <c r="V25" s="1193"/>
    </row>
    <row r="26" spans="1:22" ht="15" thickBot="1">
      <c r="A26" s="1247" t="s">
        <v>648</v>
      </c>
      <c r="B26" s="847" t="s">
        <v>785</v>
      </c>
      <c r="C26" s="1181">
        <v>502</v>
      </c>
      <c r="D26" s="1239">
        <v>110</v>
      </c>
      <c r="E26" s="1240">
        <v>134.52</v>
      </c>
      <c r="F26" s="1240">
        <v>117</v>
      </c>
      <c r="G26" s="1183">
        <v>102</v>
      </c>
      <c r="H26" s="1183">
        <v>79</v>
      </c>
      <c r="I26" s="1183">
        <v>78</v>
      </c>
      <c r="J26" s="1183">
        <v>74</v>
      </c>
      <c r="K26" s="1196">
        <v>80</v>
      </c>
      <c r="L26" s="1196">
        <v>80</v>
      </c>
      <c r="M26" s="1186">
        <v>18</v>
      </c>
      <c r="N26" s="1276"/>
      <c r="O26" s="1280"/>
      <c r="P26" s="1281"/>
      <c r="Q26" s="1289">
        <f t="shared" si="0"/>
        <v>18</v>
      </c>
      <c r="R26" s="1279">
        <f t="shared" si="1"/>
        <v>22.5</v>
      </c>
      <c r="S26" s="1228"/>
      <c r="T26" s="1240"/>
      <c r="U26" s="1184"/>
      <c r="V26" s="1183"/>
    </row>
    <row r="27" spans="1:22" ht="15" thickBot="1">
      <c r="A27" s="1247" t="s">
        <v>650</v>
      </c>
      <c r="B27" s="847" t="s">
        <v>786</v>
      </c>
      <c r="C27" s="1181">
        <v>504</v>
      </c>
      <c r="D27" s="1239"/>
      <c r="E27" s="1240"/>
      <c r="F27" s="1240"/>
      <c r="G27" s="1183"/>
      <c r="H27" s="1183"/>
      <c r="I27" s="1183">
        <v>0</v>
      </c>
      <c r="J27" s="1183">
        <v>0</v>
      </c>
      <c r="K27" s="1196"/>
      <c r="L27" s="1196"/>
      <c r="M27" s="1186"/>
      <c r="N27" s="1276"/>
      <c r="O27" s="1280"/>
      <c r="P27" s="1281"/>
      <c r="Q27" s="1289">
        <f t="shared" si="0"/>
        <v>0</v>
      </c>
      <c r="R27" s="1279" t="e">
        <f t="shared" si="1"/>
        <v>#DIV/0!</v>
      </c>
      <c r="S27" s="1228"/>
      <c r="T27" s="1240"/>
      <c r="U27" s="1184"/>
      <c r="V27" s="1183"/>
    </row>
    <row r="28" spans="1:22" ht="15" thickBot="1">
      <c r="A28" s="1247" t="s">
        <v>652</v>
      </c>
      <c r="B28" s="847" t="s">
        <v>787</v>
      </c>
      <c r="C28" s="1181">
        <v>511</v>
      </c>
      <c r="D28" s="1239">
        <v>282</v>
      </c>
      <c r="E28" s="1240">
        <v>169.67</v>
      </c>
      <c r="F28" s="1240">
        <v>129</v>
      </c>
      <c r="G28" s="1183">
        <v>96</v>
      </c>
      <c r="H28" s="1183">
        <v>25</v>
      </c>
      <c r="I28" s="1183">
        <v>42</v>
      </c>
      <c r="J28" s="1183">
        <v>69</v>
      </c>
      <c r="K28" s="1196">
        <v>60</v>
      </c>
      <c r="L28" s="1196">
        <v>60</v>
      </c>
      <c r="M28" s="1186">
        <v>4</v>
      </c>
      <c r="N28" s="1276"/>
      <c r="O28" s="1280"/>
      <c r="P28" s="1281"/>
      <c r="Q28" s="1289">
        <f t="shared" si="0"/>
        <v>4</v>
      </c>
      <c r="R28" s="1279">
        <f t="shared" si="1"/>
        <v>6.666666666666667</v>
      </c>
      <c r="S28" s="1228"/>
      <c r="T28" s="1240"/>
      <c r="U28" s="1184"/>
      <c r="V28" s="1183"/>
    </row>
    <row r="29" spans="1:22" ht="15" thickBot="1">
      <c r="A29" s="1247" t="s">
        <v>654</v>
      </c>
      <c r="B29" s="847" t="s">
        <v>788</v>
      </c>
      <c r="C29" s="1181">
        <v>518</v>
      </c>
      <c r="D29" s="1239">
        <v>185</v>
      </c>
      <c r="E29" s="1240">
        <v>213</v>
      </c>
      <c r="F29" s="1240">
        <v>270</v>
      </c>
      <c r="G29" s="1183">
        <v>268</v>
      </c>
      <c r="H29" s="1183">
        <v>282</v>
      </c>
      <c r="I29" s="1183">
        <v>250</v>
      </c>
      <c r="J29" s="1183">
        <v>263</v>
      </c>
      <c r="K29" s="1196">
        <v>275</v>
      </c>
      <c r="L29" s="1196">
        <v>275</v>
      </c>
      <c r="M29" s="1186">
        <v>63</v>
      </c>
      <c r="N29" s="1276"/>
      <c r="O29" s="1280"/>
      <c r="P29" s="1281"/>
      <c r="Q29" s="1289">
        <f t="shared" si="0"/>
        <v>63</v>
      </c>
      <c r="R29" s="1279">
        <f t="shared" si="1"/>
        <v>22.90909090909091</v>
      </c>
      <c r="S29" s="1228"/>
      <c r="T29" s="1240"/>
      <c r="U29" s="1184"/>
      <c r="V29" s="1183"/>
    </row>
    <row r="30" spans="1:22" ht="15" thickBot="1">
      <c r="A30" s="1247" t="s">
        <v>656</v>
      </c>
      <c r="B30" s="780" t="s">
        <v>789</v>
      </c>
      <c r="C30" s="1181">
        <v>521</v>
      </c>
      <c r="D30" s="1239">
        <v>1260</v>
      </c>
      <c r="E30" s="1240">
        <v>1267.31</v>
      </c>
      <c r="F30" s="1240">
        <v>1376</v>
      </c>
      <c r="G30" s="1183">
        <v>1446</v>
      </c>
      <c r="H30" s="1183">
        <v>1521</v>
      </c>
      <c r="I30" s="1183">
        <v>1561</v>
      </c>
      <c r="J30" s="1183">
        <v>1627</v>
      </c>
      <c r="K30" s="1196">
        <v>1457</v>
      </c>
      <c r="L30" s="1196">
        <v>1491</v>
      </c>
      <c r="M30" s="1186">
        <v>382</v>
      </c>
      <c r="N30" s="1276"/>
      <c r="O30" s="1280"/>
      <c r="P30" s="1281"/>
      <c r="Q30" s="1289">
        <f t="shared" si="0"/>
        <v>382</v>
      </c>
      <c r="R30" s="1279">
        <f t="shared" si="1"/>
        <v>25.62038900067069</v>
      </c>
      <c r="S30" s="1228"/>
      <c r="T30" s="1240"/>
      <c r="U30" s="1184"/>
      <c r="V30" s="1183"/>
    </row>
    <row r="31" spans="1:22" ht="15" thickBot="1">
      <c r="A31" s="1247" t="s">
        <v>658</v>
      </c>
      <c r="B31" s="780" t="s">
        <v>790</v>
      </c>
      <c r="C31" s="1181" t="s">
        <v>660</v>
      </c>
      <c r="D31" s="1239">
        <v>485</v>
      </c>
      <c r="E31" s="1240">
        <v>496.24</v>
      </c>
      <c r="F31" s="1240">
        <v>527</v>
      </c>
      <c r="G31" s="1183">
        <v>544</v>
      </c>
      <c r="H31" s="1183">
        <v>560</v>
      </c>
      <c r="I31" s="1183">
        <v>572</v>
      </c>
      <c r="J31" s="1183">
        <v>598</v>
      </c>
      <c r="K31" s="1196">
        <v>510</v>
      </c>
      <c r="L31" s="1196">
        <v>521</v>
      </c>
      <c r="M31" s="1186">
        <v>136</v>
      </c>
      <c r="N31" s="1276"/>
      <c r="O31" s="1280"/>
      <c r="P31" s="1281"/>
      <c r="Q31" s="1289">
        <f t="shared" si="0"/>
        <v>136</v>
      </c>
      <c r="R31" s="1279">
        <f t="shared" si="1"/>
        <v>26.103646833013432</v>
      </c>
      <c r="S31" s="1228"/>
      <c r="T31" s="1240"/>
      <c r="U31" s="1184"/>
      <c r="V31" s="1183"/>
    </row>
    <row r="32" spans="1:22" ht="15" thickBot="1">
      <c r="A32" s="1247" t="s">
        <v>661</v>
      </c>
      <c r="B32" s="847" t="s">
        <v>791</v>
      </c>
      <c r="C32" s="1181">
        <v>557</v>
      </c>
      <c r="D32" s="1239"/>
      <c r="E32" s="1240"/>
      <c r="F32" s="1240"/>
      <c r="G32" s="1183"/>
      <c r="H32" s="1183"/>
      <c r="I32" s="1183">
        <v>0</v>
      </c>
      <c r="J32" s="1183">
        <v>0</v>
      </c>
      <c r="K32" s="1196"/>
      <c r="L32" s="1196"/>
      <c r="M32" s="1186"/>
      <c r="N32" s="1276"/>
      <c r="O32" s="1280"/>
      <c r="P32" s="1281"/>
      <c r="Q32" s="1289">
        <f t="shared" si="0"/>
        <v>0</v>
      </c>
      <c r="R32" s="1279" t="e">
        <f t="shared" si="1"/>
        <v>#DIV/0!</v>
      </c>
      <c r="S32" s="1228"/>
      <c r="T32" s="1240"/>
      <c r="U32" s="1184"/>
      <c r="V32" s="1183"/>
    </row>
    <row r="33" spans="1:22" ht="15" thickBot="1">
      <c r="A33" s="1247" t="s">
        <v>663</v>
      </c>
      <c r="B33" s="847" t="s">
        <v>792</v>
      </c>
      <c r="C33" s="1181">
        <v>551</v>
      </c>
      <c r="D33" s="1239"/>
      <c r="E33" s="1240"/>
      <c r="F33" s="1240"/>
      <c r="G33" s="1183"/>
      <c r="H33" s="1183"/>
      <c r="I33" s="1183">
        <v>3</v>
      </c>
      <c r="J33" s="1183">
        <v>15</v>
      </c>
      <c r="K33" s="1196"/>
      <c r="L33" s="1196"/>
      <c r="M33" s="1186">
        <v>4</v>
      </c>
      <c r="N33" s="1276"/>
      <c r="O33" s="1280"/>
      <c r="P33" s="1281"/>
      <c r="Q33" s="1289">
        <f t="shared" si="0"/>
        <v>4</v>
      </c>
      <c r="R33" s="1279" t="e">
        <f t="shared" si="1"/>
        <v>#DIV/0!</v>
      </c>
      <c r="S33" s="1228"/>
      <c r="T33" s="1240"/>
      <c r="U33" s="1184"/>
      <c r="V33" s="1183"/>
    </row>
    <row r="34" spans="1:22" ht="15" thickBot="1">
      <c r="A34" s="1219" t="s">
        <v>665</v>
      </c>
      <c r="B34" s="853" t="s">
        <v>793</v>
      </c>
      <c r="C34" s="1197" t="s">
        <v>666</v>
      </c>
      <c r="D34" s="1251">
        <v>24</v>
      </c>
      <c r="E34" s="1252">
        <v>11</v>
      </c>
      <c r="F34" s="1252">
        <v>15</v>
      </c>
      <c r="G34" s="1198">
        <v>18</v>
      </c>
      <c r="H34" s="1198">
        <v>151</v>
      </c>
      <c r="I34" s="1198">
        <v>139</v>
      </c>
      <c r="J34" s="1198">
        <v>133</v>
      </c>
      <c r="K34" s="1199">
        <v>23</v>
      </c>
      <c r="L34" s="1199">
        <v>23</v>
      </c>
      <c r="M34" s="1200">
        <v>26</v>
      </c>
      <c r="N34" s="1290"/>
      <c r="O34" s="1291"/>
      <c r="P34" s="1286"/>
      <c r="Q34" s="1292">
        <f t="shared" si="0"/>
        <v>26</v>
      </c>
      <c r="R34" s="1279">
        <f t="shared" si="1"/>
        <v>113.04347826086956</v>
      </c>
      <c r="S34" s="1228"/>
      <c r="T34" s="1273"/>
      <c r="U34" s="1201"/>
      <c r="V34" s="1198"/>
    </row>
    <row r="35" spans="1:22" ht="15" thickBot="1">
      <c r="A35" s="1293" t="s">
        <v>667</v>
      </c>
      <c r="B35" s="923" t="s">
        <v>668</v>
      </c>
      <c r="C35" s="1294"/>
      <c r="D35" s="1258">
        <f aca="true" t="shared" si="2" ref="D35:M35">SUM(D25:D34)</f>
        <v>2706</v>
      </c>
      <c r="E35" s="1259">
        <f t="shared" si="2"/>
        <v>2644.8599999999997</v>
      </c>
      <c r="F35" s="1259">
        <f t="shared" si="2"/>
        <v>2745</v>
      </c>
      <c r="G35" s="1259">
        <f t="shared" si="2"/>
        <v>2694</v>
      </c>
      <c r="H35" s="1259">
        <f t="shared" si="2"/>
        <v>2770</v>
      </c>
      <c r="I35" s="1259">
        <f t="shared" si="2"/>
        <v>2866</v>
      </c>
      <c r="J35" s="1259">
        <v>2923</v>
      </c>
      <c r="K35" s="1295">
        <f t="shared" si="2"/>
        <v>2590</v>
      </c>
      <c r="L35" s="1296">
        <f t="shared" si="2"/>
        <v>2635</v>
      </c>
      <c r="M35" s="1296">
        <f t="shared" si="2"/>
        <v>678</v>
      </c>
      <c r="N35" s="1297"/>
      <c r="O35" s="1298"/>
      <c r="P35" s="1299"/>
      <c r="Q35" s="1258">
        <f t="shared" si="0"/>
        <v>678</v>
      </c>
      <c r="R35" s="1279">
        <f t="shared" si="1"/>
        <v>25.730550284629985</v>
      </c>
      <c r="S35" s="1228"/>
      <c r="T35" s="1259">
        <f>SUM(T25:T34)</f>
        <v>0</v>
      </c>
      <c r="U35" s="1259">
        <f>SUM(U25:U34)</f>
        <v>0</v>
      </c>
      <c r="V35" s="1259">
        <f>SUM(V25:V34)</f>
        <v>0</v>
      </c>
    </row>
    <row r="36" spans="1:22" ht="15" thickBot="1">
      <c r="A36" s="1238" t="s">
        <v>669</v>
      </c>
      <c r="B36" s="832" t="s">
        <v>794</v>
      </c>
      <c r="C36" s="1174">
        <v>601</v>
      </c>
      <c r="D36" s="1300"/>
      <c r="E36" s="1268"/>
      <c r="F36" s="1268"/>
      <c r="G36" s="1193"/>
      <c r="H36" s="1193"/>
      <c r="I36" s="1193"/>
      <c r="J36" s="1193">
        <v>0</v>
      </c>
      <c r="K36" s="1194"/>
      <c r="L36" s="1205"/>
      <c r="M36" s="1202"/>
      <c r="N36" s="1276"/>
      <c r="O36" s="1243"/>
      <c r="P36" s="1277"/>
      <c r="Q36" s="1180">
        <f t="shared" si="0"/>
        <v>0</v>
      </c>
      <c r="R36" s="1279" t="e">
        <f t="shared" si="1"/>
        <v>#DIV/0!</v>
      </c>
      <c r="S36" s="1228"/>
      <c r="T36" s="1268"/>
      <c r="U36" s="1177"/>
      <c r="V36" s="1193"/>
    </row>
    <row r="37" spans="1:22" ht="15" thickBot="1">
      <c r="A37" s="1247" t="s">
        <v>671</v>
      </c>
      <c r="B37" s="847" t="s">
        <v>795</v>
      </c>
      <c r="C37" s="1181">
        <v>602</v>
      </c>
      <c r="D37" s="1239">
        <v>181</v>
      </c>
      <c r="E37" s="1240">
        <v>208.39</v>
      </c>
      <c r="F37" s="1240">
        <v>163</v>
      </c>
      <c r="G37" s="1183">
        <v>235</v>
      </c>
      <c r="H37" s="1183">
        <v>148</v>
      </c>
      <c r="I37" s="1183">
        <v>183</v>
      </c>
      <c r="J37" s="1183">
        <v>211</v>
      </c>
      <c r="K37" s="1196"/>
      <c r="L37" s="1204"/>
      <c r="M37" s="1196">
        <v>64</v>
      </c>
      <c r="N37" s="1276"/>
      <c r="O37" s="1250"/>
      <c r="P37" s="1280"/>
      <c r="Q37" s="1184">
        <f t="shared" si="0"/>
        <v>64</v>
      </c>
      <c r="R37" s="1279" t="e">
        <f t="shared" si="1"/>
        <v>#DIV/0!</v>
      </c>
      <c r="S37" s="1228"/>
      <c r="T37" s="1240"/>
      <c r="U37" s="1184"/>
      <c r="V37" s="1183"/>
    </row>
    <row r="38" spans="1:22" ht="15" thickBot="1">
      <c r="A38" s="1247" t="s">
        <v>673</v>
      </c>
      <c r="B38" s="847" t="s">
        <v>796</v>
      </c>
      <c r="C38" s="1181">
        <v>604</v>
      </c>
      <c r="D38" s="1239"/>
      <c r="E38" s="1240"/>
      <c r="F38" s="1240"/>
      <c r="G38" s="1183"/>
      <c r="H38" s="1183"/>
      <c r="I38" s="1183"/>
      <c r="J38" s="1183">
        <v>0</v>
      </c>
      <c r="K38" s="1196"/>
      <c r="L38" s="1204"/>
      <c r="M38" s="1196"/>
      <c r="N38" s="1276"/>
      <c r="O38" s="1250"/>
      <c r="P38" s="1280"/>
      <c r="Q38" s="1184">
        <f t="shared" si="0"/>
        <v>0</v>
      </c>
      <c r="R38" s="1279" t="e">
        <f t="shared" si="1"/>
        <v>#DIV/0!</v>
      </c>
      <c r="S38" s="1228"/>
      <c r="T38" s="1240"/>
      <c r="U38" s="1184"/>
      <c r="V38" s="1183"/>
    </row>
    <row r="39" spans="1:22" ht="15" thickBot="1">
      <c r="A39" s="1247" t="s">
        <v>675</v>
      </c>
      <c r="B39" s="847" t="s">
        <v>797</v>
      </c>
      <c r="C39" s="1181" t="s">
        <v>677</v>
      </c>
      <c r="D39" s="1239">
        <v>2587</v>
      </c>
      <c r="E39" s="1240">
        <v>2437</v>
      </c>
      <c r="F39" s="1240">
        <v>2530</v>
      </c>
      <c r="G39" s="1183">
        <v>2527</v>
      </c>
      <c r="H39" s="1183">
        <v>2604</v>
      </c>
      <c r="I39" s="1183">
        <v>2627</v>
      </c>
      <c r="J39" s="1183">
        <v>2677</v>
      </c>
      <c r="K39" s="1196">
        <v>2590</v>
      </c>
      <c r="L39" s="1204">
        <v>2635</v>
      </c>
      <c r="M39" s="1196">
        <v>611</v>
      </c>
      <c r="N39" s="1276"/>
      <c r="O39" s="1250"/>
      <c r="P39" s="1280"/>
      <c r="Q39" s="1184">
        <f t="shared" si="0"/>
        <v>611</v>
      </c>
      <c r="R39" s="1279">
        <f t="shared" si="1"/>
        <v>23.18785578747628</v>
      </c>
      <c r="S39" s="1228"/>
      <c r="T39" s="1240"/>
      <c r="U39" s="1184"/>
      <c r="V39" s="1183"/>
    </row>
    <row r="40" spans="1:22" ht="15" thickBot="1">
      <c r="A40" s="1219" t="s">
        <v>678</v>
      </c>
      <c r="B40" s="853" t="s">
        <v>793</v>
      </c>
      <c r="C40" s="1197" t="s">
        <v>679</v>
      </c>
      <c r="D40" s="1251">
        <v>17</v>
      </c>
      <c r="E40" s="1252">
        <v>146.25</v>
      </c>
      <c r="F40" s="1252">
        <v>93</v>
      </c>
      <c r="G40" s="1198">
        <v>70</v>
      </c>
      <c r="H40" s="1198">
        <v>118</v>
      </c>
      <c r="I40" s="1198">
        <v>79</v>
      </c>
      <c r="J40" s="1198">
        <v>61</v>
      </c>
      <c r="K40" s="1199"/>
      <c r="L40" s="1206"/>
      <c r="M40" s="1203">
        <v>8</v>
      </c>
      <c r="N40" s="1276"/>
      <c r="O40" s="1271"/>
      <c r="P40" s="1285"/>
      <c r="Q40" s="1190">
        <f t="shared" si="0"/>
        <v>8</v>
      </c>
      <c r="R40" s="1279" t="e">
        <f t="shared" si="1"/>
        <v>#DIV/0!</v>
      </c>
      <c r="S40" s="1228"/>
      <c r="T40" s="1273"/>
      <c r="U40" s="1201"/>
      <c r="V40" s="1198"/>
    </row>
    <row r="41" spans="1:22" ht="15" thickBot="1">
      <c r="A41" s="1293" t="s">
        <v>680</v>
      </c>
      <c r="B41" s="923" t="s">
        <v>681</v>
      </c>
      <c r="C41" s="1294" t="s">
        <v>613</v>
      </c>
      <c r="D41" s="1258">
        <f aca="true" t="shared" si="3" ref="D41:K41">SUM(D36:D40)</f>
        <v>2785</v>
      </c>
      <c r="E41" s="1259">
        <f t="shared" si="3"/>
        <v>2791.64</v>
      </c>
      <c r="F41" s="1259">
        <f t="shared" si="3"/>
        <v>2786</v>
      </c>
      <c r="G41" s="1259">
        <f t="shared" si="3"/>
        <v>2832</v>
      </c>
      <c r="H41" s="1259">
        <f t="shared" si="3"/>
        <v>2870</v>
      </c>
      <c r="I41" s="1259">
        <f t="shared" si="3"/>
        <v>2889</v>
      </c>
      <c r="J41" s="1259">
        <v>2949</v>
      </c>
      <c r="K41" s="1295">
        <f t="shared" si="3"/>
        <v>2590</v>
      </c>
      <c r="L41" s="1296">
        <f>SUM(L36:L40)</f>
        <v>2635</v>
      </c>
      <c r="M41" s="1296">
        <f>SUM(M36:M40)</f>
        <v>683</v>
      </c>
      <c r="N41" s="1296">
        <f>SUM(N36:N40)</f>
        <v>0</v>
      </c>
      <c r="O41" s="1301">
        <f>SUM(O36:O40)</f>
        <v>0</v>
      </c>
      <c r="P41" s="1301">
        <f>SUM(P36:P40)</f>
        <v>0</v>
      </c>
      <c r="Q41" s="1258">
        <f>SUM(M41:P41)</f>
        <v>683</v>
      </c>
      <c r="R41" s="1302">
        <f>(Q41/L41)*100</f>
        <v>25.920303605313094</v>
      </c>
      <c r="S41" s="1228"/>
      <c r="T41" s="1259">
        <f>SUM(T36:T40)</f>
        <v>0</v>
      </c>
      <c r="U41" s="1259">
        <f>SUM(U36:U40)</f>
        <v>0</v>
      </c>
      <c r="V41" s="1259">
        <f>SUM(V36:V40)</f>
        <v>0</v>
      </c>
    </row>
    <row r="42" spans="1:22" ht="6.75" customHeight="1" thickBot="1">
      <c r="A42" s="1219"/>
      <c r="B42" s="942"/>
      <c r="C42" s="1303"/>
      <c r="D42" s="1251"/>
      <c r="E42" s="1252"/>
      <c r="F42" s="1252"/>
      <c r="G42" s="1258"/>
      <c r="H42" s="1258"/>
      <c r="I42" s="1258"/>
      <c r="J42" s="1258"/>
      <c r="K42" s="1304"/>
      <c r="L42" s="1305"/>
      <c r="M42" s="1252"/>
      <c r="N42" s="1306"/>
      <c r="O42" s="1307"/>
      <c r="P42" s="1308"/>
      <c r="Q42" s="1309"/>
      <c r="R42" s="1302"/>
      <c r="S42" s="1228"/>
      <c r="T42" s="1252"/>
      <c r="U42" s="1252"/>
      <c r="V42" s="1252"/>
    </row>
    <row r="43" spans="1:22" ht="15" thickBot="1">
      <c r="A43" s="1310" t="s">
        <v>682</v>
      </c>
      <c r="B43" s="923" t="s">
        <v>644</v>
      </c>
      <c r="C43" s="1294" t="s">
        <v>613</v>
      </c>
      <c r="D43" s="1258">
        <f>D41-D39</f>
        <v>198</v>
      </c>
      <c r="E43" s="1259">
        <f>E41-E39</f>
        <v>354.6399999999999</v>
      </c>
      <c r="F43" s="1259">
        <f>F41-F39</f>
        <v>256</v>
      </c>
      <c r="G43" s="1259">
        <v>305</v>
      </c>
      <c r="H43" s="1259">
        <f aca="true" t="shared" si="4" ref="H43:P43">H41-H39</f>
        <v>266</v>
      </c>
      <c r="I43" s="1259">
        <f t="shared" si="4"/>
        <v>262</v>
      </c>
      <c r="J43" s="1259">
        <v>272</v>
      </c>
      <c r="K43" s="1259">
        <f t="shared" si="4"/>
        <v>0</v>
      </c>
      <c r="L43" s="1311">
        <f t="shared" si="4"/>
        <v>0</v>
      </c>
      <c r="M43" s="1311">
        <f t="shared" si="4"/>
        <v>72</v>
      </c>
      <c r="N43" s="1311">
        <f t="shared" si="4"/>
        <v>0</v>
      </c>
      <c r="O43" s="1311">
        <f t="shared" si="4"/>
        <v>0</v>
      </c>
      <c r="P43" s="1311">
        <f t="shared" si="4"/>
        <v>0</v>
      </c>
      <c r="Q43" s="1312">
        <f t="shared" si="0"/>
        <v>72</v>
      </c>
      <c r="R43" s="1279" t="e">
        <f t="shared" si="1"/>
        <v>#DIV/0!</v>
      </c>
      <c r="S43" s="1228"/>
      <c r="T43" s="1259">
        <f>T41-T39</f>
        <v>0</v>
      </c>
      <c r="U43" s="1259">
        <f>U41-U39</f>
        <v>0</v>
      </c>
      <c r="V43" s="1259">
        <f>V41-V39</f>
        <v>0</v>
      </c>
    </row>
    <row r="44" spans="1:22" ht="15" thickBot="1">
      <c r="A44" s="1293" t="s">
        <v>683</v>
      </c>
      <c r="B44" s="923" t="s">
        <v>684</v>
      </c>
      <c r="C44" s="1294" t="s">
        <v>613</v>
      </c>
      <c r="D44" s="1258">
        <f>D41-D35</f>
        <v>79</v>
      </c>
      <c r="E44" s="1259">
        <f>E41-E35</f>
        <v>146.7800000000002</v>
      </c>
      <c r="F44" s="1259">
        <f>F41-F35</f>
        <v>41</v>
      </c>
      <c r="G44" s="1259">
        <v>138</v>
      </c>
      <c r="H44" s="1259">
        <f aca="true" t="shared" si="5" ref="H44:P44">H41-H35</f>
        <v>100</v>
      </c>
      <c r="I44" s="1259">
        <f t="shared" si="5"/>
        <v>23</v>
      </c>
      <c r="J44" s="1259">
        <v>26</v>
      </c>
      <c r="K44" s="1259">
        <f t="shared" si="5"/>
        <v>0</v>
      </c>
      <c r="L44" s="1311">
        <f t="shared" si="5"/>
        <v>0</v>
      </c>
      <c r="M44" s="1311">
        <f t="shared" si="5"/>
        <v>5</v>
      </c>
      <c r="N44" s="1311">
        <f t="shared" si="5"/>
        <v>0</v>
      </c>
      <c r="O44" s="1311">
        <f t="shared" si="5"/>
        <v>0</v>
      </c>
      <c r="P44" s="1311">
        <f t="shared" si="5"/>
        <v>0</v>
      </c>
      <c r="Q44" s="1313">
        <f t="shared" si="0"/>
        <v>5</v>
      </c>
      <c r="R44" s="1279" t="e">
        <f t="shared" si="1"/>
        <v>#DIV/0!</v>
      </c>
      <c r="S44" s="1228"/>
      <c r="T44" s="1259">
        <f>T41-T35</f>
        <v>0</v>
      </c>
      <c r="U44" s="1259">
        <f>U41-U35</f>
        <v>0</v>
      </c>
      <c r="V44" s="1259">
        <f>V41-V35</f>
        <v>0</v>
      </c>
    </row>
    <row r="45" spans="1:22" ht="15" thickBot="1">
      <c r="A45" s="1314" t="s">
        <v>685</v>
      </c>
      <c r="B45" s="954" t="s">
        <v>644</v>
      </c>
      <c r="C45" s="1315" t="s">
        <v>613</v>
      </c>
      <c r="D45" s="1258">
        <f>D44-D39</f>
        <v>-2508</v>
      </c>
      <c r="E45" s="1259">
        <f>E44-E39</f>
        <v>-2290.22</v>
      </c>
      <c r="F45" s="1259">
        <f>F44-F39</f>
        <v>-2489</v>
      </c>
      <c r="G45" s="1259">
        <v>-2489</v>
      </c>
      <c r="H45" s="1259">
        <f aca="true" t="shared" si="6" ref="H45:P45">H44-H39</f>
        <v>-2504</v>
      </c>
      <c r="I45" s="1259">
        <f t="shared" si="6"/>
        <v>-2604</v>
      </c>
      <c r="J45" s="1259">
        <v>-2651</v>
      </c>
      <c r="K45" s="1259">
        <f t="shared" si="6"/>
        <v>-2590</v>
      </c>
      <c r="L45" s="1311">
        <f t="shared" si="6"/>
        <v>-2635</v>
      </c>
      <c r="M45" s="1311">
        <f t="shared" si="6"/>
        <v>-606</v>
      </c>
      <c r="N45" s="1311">
        <f t="shared" si="6"/>
        <v>0</v>
      </c>
      <c r="O45" s="1311">
        <f t="shared" si="6"/>
        <v>0</v>
      </c>
      <c r="P45" s="1311">
        <f t="shared" si="6"/>
        <v>0</v>
      </c>
      <c r="Q45" s="1316">
        <f t="shared" si="0"/>
        <v>-606</v>
      </c>
      <c r="R45" s="1317">
        <f t="shared" si="1"/>
        <v>22.99810246679317</v>
      </c>
      <c r="S45" s="1228"/>
      <c r="T45" s="1259">
        <f>T44-T39</f>
        <v>0</v>
      </c>
      <c r="U45" s="1259">
        <f>U44-U39</f>
        <v>0</v>
      </c>
      <c r="V45" s="1259">
        <f>V44-V39</f>
        <v>0</v>
      </c>
    </row>
    <row r="47" ht="12.75">
      <c r="A47" s="1160"/>
    </row>
    <row r="48" spans="1:22" ht="14.25" hidden="1">
      <c r="A48" s="1157" t="s">
        <v>798</v>
      </c>
      <c r="Q48" s="43"/>
      <c r="R48" s="43"/>
      <c r="S48" s="43"/>
      <c r="T48" s="43"/>
      <c r="U48" s="43"/>
      <c r="V48" s="43"/>
    </row>
    <row r="49" spans="1:22" ht="14.25" hidden="1">
      <c r="A49" s="1158" t="s">
        <v>799</v>
      </c>
      <c r="Q49" s="43"/>
      <c r="R49" s="43"/>
      <c r="S49" s="43"/>
      <c r="T49" s="43"/>
      <c r="U49" s="43"/>
      <c r="V49" s="43"/>
    </row>
    <row r="50" spans="1:22" ht="14.25" hidden="1">
      <c r="A50" s="1159" t="s">
        <v>800</v>
      </c>
      <c r="Q50" s="43"/>
      <c r="R50" s="43"/>
      <c r="S50" s="43"/>
      <c r="T50" s="43"/>
      <c r="U50" s="43"/>
      <c r="V50" s="43"/>
    </row>
    <row r="51" spans="1:22" ht="14.25" hidden="1">
      <c r="A51" s="1086"/>
      <c r="Q51" s="43"/>
      <c r="R51" s="43"/>
      <c r="S51" s="43"/>
      <c r="T51" s="43"/>
      <c r="U51" s="43"/>
      <c r="V51" s="43"/>
    </row>
    <row r="52" spans="1:22" ht="12.75" hidden="1">
      <c r="A52" s="1160" t="s">
        <v>804</v>
      </c>
      <c r="Q52" s="43"/>
      <c r="R52" s="43"/>
      <c r="S52" s="43"/>
      <c r="T52" s="43"/>
      <c r="U52" s="43"/>
      <c r="V52" s="43"/>
    </row>
    <row r="53" spans="1:22" ht="12.75" hidden="1">
      <c r="A53" s="1160"/>
      <c r="Q53" s="43"/>
      <c r="R53" s="43"/>
      <c r="S53" s="43"/>
      <c r="T53" s="43"/>
      <c r="U53" s="43"/>
      <c r="V53" s="43"/>
    </row>
    <row r="54" spans="1:22" ht="12.75" hidden="1">
      <c r="A54" s="1160" t="s">
        <v>805</v>
      </c>
      <c r="Q54" s="43"/>
      <c r="R54" s="43"/>
      <c r="S54" s="43"/>
      <c r="T54" s="43"/>
      <c r="U54" s="43"/>
      <c r="V54" s="43"/>
    </row>
    <row r="55" ht="12.75">
      <c r="A55" s="1160"/>
    </row>
    <row r="56" ht="12.75">
      <c r="A56" s="1160"/>
    </row>
  </sheetData>
  <sheetProtection/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rintOptions/>
  <pageMargins left="0.7086614173228347" right="0.5118110236220472" top="1.1811023622047245" bottom="0.7874015748031497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7109375" style="43" customWidth="1"/>
    <col min="2" max="2" width="0" style="43" hidden="1" customWidth="1"/>
    <col min="3" max="3" width="9.140625" style="781" customWidth="1"/>
    <col min="4" max="6" width="0" style="43" hidden="1" customWidth="1"/>
    <col min="7" max="10" width="0" style="585" hidden="1" customWidth="1"/>
    <col min="11" max="11" width="11.57421875" style="585" customWidth="1"/>
    <col min="12" max="12" width="11.421875" style="585" customWidth="1"/>
    <col min="13" max="13" width="9.8515625" style="585" customWidth="1"/>
    <col min="14" max="14" width="9.140625" style="585" customWidth="1"/>
    <col min="15" max="15" width="9.28125" style="585" customWidth="1"/>
    <col min="16" max="16" width="9.140625" style="585" customWidth="1"/>
    <col min="17" max="17" width="12.00390625" style="585" customWidth="1"/>
    <col min="18" max="18" width="9.140625" style="289" customWidth="1"/>
    <col min="19" max="19" width="3.421875" style="585" customWidth="1"/>
    <col min="20" max="20" width="12.57421875" style="585" hidden="1" customWidth="1"/>
    <col min="21" max="21" width="11.8515625" style="585" hidden="1" customWidth="1"/>
    <col min="22" max="22" width="12.00390625" style="585" hidden="1" customWidth="1"/>
    <col min="23" max="16384" width="9.140625" style="43" customWidth="1"/>
  </cols>
  <sheetData>
    <row r="1" spans="1:22" s="1369" customFormat="1" ht="15">
      <c r="A1" s="1161" t="s">
        <v>765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</row>
    <row r="2" spans="1:13" ht="21.75" customHeight="1">
      <c r="A2" s="1207" t="s">
        <v>688</v>
      </c>
      <c r="B2" s="1088"/>
      <c r="L2" s="1089"/>
      <c r="M2" s="1089"/>
    </row>
    <row r="3" spans="1:13" ht="12.75">
      <c r="A3" s="1093"/>
      <c r="L3" s="1089"/>
      <c r="M3" s="1089"/>
    </row>
    <row r="4" spans="1:13" ht="13.5" thickBot="1">
      <c r="A4" s="1160"/>
      <c r="B4" s="700"/>
      <c r="C4" s="783"/>
      <c r="D4" s="700"/>
      <c r="E4" s="700"/>
      <c r="L4" s="1089"/>
      <c r="M4" s="1089"/>
    </row>
    <row r="5" spans="1:13" ht="15.75" thickBot="1">
      <c r="A5" s="1087" t="s">
        <v>584</v>
      </c>
      <c r="B5" s="1325"/>
      <c r="C5" s="1326" t="s">
        <v>806</v>
      </c>
      <c r="D5" s="1318"/>
      <c r="E5" s="1319"/>
      <c r="F5" s="1318"/>
      <c r="G5" s="1320"/>
      <c r="H5" s="1321"/>
      <c r="I5" s="1321"/>
      <c r="J5" s="1321"/>
      <c r="K5" s="1321"/>
      <c r="L5" s="1092"/>
      <c r="M5" s="1092"/>
    </row>
    <row r="6" spans="1:13" ht="23.25" customHeight="1" thickBot="1">
      <c r="A6" s="1093" t="s">
        <v>586</v>
      </c>
      <c r="L6" s="1089"/>
      <c r="M6" s="1089"/>
    </row>
    <row r="7" spans="1:22" ht="13.5" thickBot="1">
      <c r="A7" s="1209" t="s">
        <v>29</v>
      </c>
      <c r="B7" s="1095" t="s">
        <v>590</v>
      </c>
      <c r="C7" s="1095" t="s">
        <v>593</v>
      </c>
      <c r="D7" s="789"/>
      <c r="E7" s="787"/>
      <c r="F7" s="1095" t="s">
        <v>769</v>
      </c>
      <c r="G7" s="1098" t="s">
        <v>770</v>
      </c>
      <c r="H7" s="1098" t="s">
        <v>771</v>
      </c>
      <c r="I7" s="1098" t="s">
        <v>772</v>
      </c>
      <c r="J7" s="1098" t="s">
        <v>773</v>
      </c>
      <c r="K7" s="1211" t="s">
        <v>774</v>
      </c>
      <c r="L7" s="1211"/>
      <c r="M7" s="1327" t="s">
        <v>775</v>
      </c>
      <c r="N7" s="1327"/>
      <c r="O7" s="1327"/>
      <c r="P7" s="1327"/>
      <c r="Q7" s="1212" t="s">
        <v>776</v>
      </c>
      <c r="R7" s="1213" t="s">
        <v>589</v>
      </c>
      <c r="T7" s="1214" t="s">
        <v>777</v>
      </c>
      <c r="U7" s="1214"/>
      <c r="V7" s="1214"/>
    </row>
    <row r="8" spans="1:22" ht="13.5" thickBot="1">
      <c r="A8" s="1209"/>
      <c r="B8" s="1095"/>
      <c r="C8" s="1095"/>
      <c r="D8" s="799" t="s">
        <v>767</v>
      </c>
      <c r="E8" s="797" t="s">
        <v>768</v>
      </c>
      <c r="F8" s="1095"/>
      <c r="G8" s="1098"/>
      <c r="H8" s="1098"/>
      <c r="I8" s="1098"/>
      <c r="J8" s="1098"/>
      <c r="K8" s="1105" t="s">
        <v>33</v>
      </c>
      <c r="L8" s="1105" t="s">
        <v>34</v>
      </c>
      <c r="M8" s="1106" t="s">
        <v>600</v>
      </c>
      <c r="N8" s="1108" t="s">
        <v>603</v>
      </c>
      <c r="O8" s="1108" t="s">
        <v>606</v>
      </c>
      <c r="P8" s="1109" t="s">
        <v>609</v>
      </c>
      <c r="Q8" s="1105" t="s">
        <v>610</v>
      </c>
      <c r="R8" s="1216" t="s">
        <v>611</v>
      </c>
      <c r="T8" s="1217" t="s">
        <v>778</v>
      </c>
      <c r="U8" s="1218" t="s">
        <v>779</v>
      </c>
      <c r="V8" s="1218" t="s">
        <v>780</v>
      </c>
    </row>
    <row r="9" spans="1:22" ht="12.75">
      <c r="A9" s="1219" t="s">
        <v>612</v>
      </c>
      <c r="B9" s="806"/>
      <c r="C9" s="1328"/>
      <c r="D9" s="1221">
        <v>12</v>
      </c>
      <c r="E9" s="1222">
        <v>12</v>
      </c>
      <c r="F9" s="1222">
        <v>12</v>
      </c>
      <c r="G9" s="1223">
        <v>14</v>
      </c>
      <c r="H9" s="1223">
        <v>19</v>
      </c>
      <c r="I9" s="1223">
        <v>19</v>
      </c>
      <c r="J9" s="1223">
        <v>22</v>
      </c>
      <c r="K9" s="1224"/>
      <c r="L9" s="1224"/>
      <c r="M9" s="1162">
        <v>23</v>
      </c>
      <c r="N9" s="1329"/>
      <c r="O9" s="1329"/>
      <c r="P9" s="1330"/>
      <c r="Q9" s="1170" t="s">
        <v>613</v>
      </c>
      <c r="R9" s="1227" t="s">
        <v>613</v>
      </c>
      <c r="S9" s="1228"/>
      <c r="T9" s="1331"/>
      <c r="U9" s="1322"/>
      <c r="V9" s="1322"/>
    </row>
    <row r="10" spans="1:22" ht="13.5" thickBot="1">
      <c r="A10" s="1230" t="s">
        <v>614</v>
      </c>
      <c r="B10" s="820"/>
      <c r="C10" s="1332"/>
      <c r="D10" s="1231">
        <v>11</v>
      </c>
      <c r="E10" s="1232">
        <v>11</v>
      </c>
      <c r="F10" s="1232">
        <v>11</v>
      </c>
      <c r="G10" s="1233">
        <v>13</v>
      </c>
      <c r="H10" s="1233">
        <v>14</v>
      </c>
      <c r="I10" s="1233">
        <v>14</v>
      </c>
      <c r="J10" s="1233">
        <v>21</v>
      </c>
      <c r="K10" s="1234"/>
      <c r="L10" s="1234"/>
      <c r="M10" s="1164">
        <v>21.74</v>
      </c>
      <c r="N10" s="1333"/>
      <c r="O10" s="1333"/>
      <c r="P10" s="1334"/>
      <c r="Q10" s="1233" t="s">
        <v>613</v>
      </c>
      <c r="R10" s="1236" t="s">
        <v>613</v>
      </c>
      <c r="S10" s="1228"/>
      <c r="T10" s="1335"/>
      <c r="U10" s="1323"/>
      <c r="V10" s="1323"/>
    </row>
    <row r="11" spans="1:23" ht="12.75">
      <c r="A11" s="1238" t="s">
        <v>615</v>
      </c>
      <c r="B11" s="832" t="s">
        <v>616</v>
      </c>
      <c r="C11" s="1336" t="s">
        <v>617</v>
      </c>
      <c r="D11" s="1239">
        <v>1917.09</v>
      </c>
      <c r="E11" s="1240">
        <v>2153</v>
      </c>
      <c r="F11" s="1240">
        <v>2189</v>
      </c>
      <c r="G11" s="1166">
        <v>2238</v>
      </c>
      <c r="H11" s="1166">
        <v>2554</v>
      </c>
      <c r="I11" s="1167">
        <v>2864</v>
      </c>
      <c r="J11" s="1167">
        <v>2907</v>
      </c>
      <c r="K11" s="1241" t="s">
        <v>613</v>
      </c>
      <c r="L11" s="1241" t="s">
        <v>613</v>
      </c>
      <c r="M11" s="1168">
        <v>2907</v>
      </c>
      <c r="N11" s="1337"/>
      <c r="O11" s="1337"/>
      <c r="P11" s="1338"/>
      <c r="Q11" s="1166" t="s">
        <v>613</v>
      </c>
      <c r="R11" s="1245" t="s">
        <v>613</v>
      </c>
      <c r="S11" s="1228"/>
      <c r="T11" s="1246"/>
      <c r="U11" s="1166"/>
      <c r="V11" s="1166"/>
      <c r="W11" s="1368"/>
    </row>
    <row r="12" spans="1:23" ht="12.75">
      <c r="A12" s="1247" t="s">
        <v>618</v>
      </c>
      <c r="B12" s="847" t="s">
        <v>619</v>
      </c>
      <c r="C12" s="1336" t="s">
        <v>620</v>
      </c>
      <c r="D12" s="1239">
        <v>-1826.76</v>
      </c>
      <c r="E12" s="1240">
        <v>-2062</v>
      </c>
      <c r="F12" s="1240">
        <v>2134</v>
      </c>
      <c r="G12" s="1166">
        <v>2219</v>
      </c>
      <c r="H12" s="1166">
        <v>2544</v>
      </c>
      <c r="I12" s="1166">
        <v>2782</v>
      </c>
      <c r="J12" s="1166">
        <v>2825</v>
      </c>
      <c r="K12" s="1248" t="s">
        <v>613</v>
      </c>
      <c r="L12" s="1248" t="s">
        <v>613</v>
      </c>
      <c r="M12" s="1169">
        <v>2825</v>
      </c>
      <c r="N12" s="1339"/>
      <c r="O12" s="1339"/>
      <c r="P12" s="1340"/>
      <c r="Q12" s="1166" t="s">
        <v>613</v>
      </c>
      <c r="R12" s="1245" t="s">
        <v>613</v>
      </c>
      <c r="S12" s="1228"/>
      <c r="T12" s="1240"/>
      <c r="U12" s="1166"/>
      <c r="V12" s="1166"/>
      <c r="W12" s="1368"/>
    </row>
    <row r="13" spans="1:22" ht="12.75">
      <c r="A13" s="1247" t="s">
        <v>621</v>
      </c>
      <c r="B13" s="847" t="s">
        <v>781</v>
      </c>
      <c r="C13" s="1336" t="s">
        <v>623</v>
      </c>
      <c r="D13" s="1239">
        <v>0</v>
      </c>
      <c r="E13" s="1240">
        <v>0</v>
      </c>
      <c r="F13" s="1240">
        <v>0</v>
      </c>
      <c r="G13" s="1166">
        <v>0</v>
      </c>
      <c r="H13" s="1166">
        <v>0</v>
      </c>
      <c r="I13" s="1166">
        <v>0</v>
      </c>
      <c r="J13" s="1166">
        <v>0</v>
      </c>
      <c r="K13" s="1248" t="s">
        <v>613</v>
      </c>
      <c r="L13" s="1248" t="s">
        <v>613</v>
      </c>
      <c r="M13" s="1169">
        <v>0</v>
      </c>
      <c r="N13" s="1339"/>
      <c r="O13" s="1339"/>
      <c r="P13" s="1340"/>
      <c r="Q13" s="1166" t="s">
        <v>613</v>
      </c>
      <c r="R13" s="1245" t="s">
        <v>613</v>
      </c>
      <c r="S13" s="1228"/>
      <c r="T13" s="1240"/>
      <c r="U13" s="1166"/>
      <c r="V13" s="1166"/>
    </row>
    <row r="14" spans="1:22" ht="12.75">
      <c r="A14" s="1247" t="s">
        <v>624</v>
      </c>
      <c r="B14" s="847" t="s">
        <v>782</v>
      </c>
      <c r="C14" s="1336" t="s">
        <v>613</v>
      </c>
      <c r="D14" s="1239">
        <v>65</v>
      </c>
      <c r="E14" s="1240">
        <v>600</v>
      </c>
      <c r="F14" s="1240">
        <v>742</v>
      </c>
      <c r="G14" s="1166">
        <v>735</v>
      </c>
      <c r="H14" s="1166">
        <v>754</v>
      </c>
      <c r="I14" s="1166">
        <v>799</v>
      </c>
      <c r="J14" s="1166">
        <v>806</v>
      </c>
      <c r="K14" s="1248" t="s">
        <v>613</v>
      </c>
      <c r="L14" s="1248" t="s">
        <v>613</v>
      </c>
      <c r="M14" s="1169">
        <v>2210</v>
      </c>
      <c r="N14" s="1339"/>
      <c r="O14" s="1339"/>
      <c r="P14" s="1340"/>
      <c r="Q14" s="1166" t="s">
        <v>613</v>
      </c>
      <c r="R14" s="1245" t="s">
        <v>613</v>
      </c>
      <c r="S14" s="1228"/>
      <c r="T14" s="1240"/>
      <c r="U14" s="1166"/>
      <c r="V14" s="1166"/>
    </row>
    <row r="15" spans="1:22" ht="13.5" thickBot="1">
      <c r="A15" s="1219" t="s">
        <v>626</v>
      </c>
      <c r="B15" s="853" t="s">
        <v>783</v>
      </c>
      <c r="C15" s="1217" t="s">
        <v>628</v>
      </c>
      <c r="D15" s="1251">
        <v>435.36</v>
      </c>
      <c r="E15" s="1252">
        <v>744</v>
      </c>
      <c r="F15" s="1252">
        <v>685</v>
      </c>
      <c r="G15" s="1170">
        <v>782</v>
      </c>
      <c r="H15" s="1170">
        <v>867</v>
      </c>
      <c r="I15" s="1170">
        <v>961</v>
      </c>
      <c r="J15" s="1170">
        <v>1094</v>
      </c>
      <c r="K15" s="1253" t="s">
        <v>613</v>
      </c>
      <c r="L15" s="1253" t="s">
        <v>613</v>
      </c>
      <c r="M15" s="1171">
        <v>1986</v>
      </c>
      <c r="N15" s="1341"/>
      <c r="O15" s="1339"/>
      <c r="P15" s="1340"/>
      <c r="Q15" s="1170" t="s">
        <v>613</v>
      </c>
      <c r="R15" s="1227" t="s">
        <v>613</v>
      </c>
      <c r="S15" s="1228"/>
      <c r="T15" s="1232"/>
      <c r="U15" s="1170"/>
      <c r="V15" s="1170"/>
    </row>
    <row r="16" spans="1:22" ht="15" thickBot="1">
      <c r="A16" s="1257" t="s">
        <v>629</v>
      </c>
      <c r="B16" s="865"/>
      <c r="C16" s="878"/>
      <c r="D16" s="1258">
        <v>610</v>
      </c>
      <c r="E16" s="1259">
        <v>1441</v>
      </c>
      <c r="F16" s="1259">
        <v>1482</v>
      </c>
      <c r="G16" s="1260">
        <v>1536</v>
      </c>
      <c r="H16" s="1267">
        <f>H11-H12+H13+H14+H15</f>
        <v>1631</v>
      </c>
      <c r="I16" s="1267">
        <v>1841</v>
      </c>
      <c r="J16" s="1267">
        <v>1982</v>
      </c>
      <c r="K16" s="1261" t="s">
        <v>613</v>
      </c>
      <c r="L16" s="1263" t="s">
        <v>613</v>
      </c>
      <c r="M16" s="1263">
        <f>M11-M12+M13+M14+M15</f>
        <v>4278</v>
      </c>
      <c r="N16" s="1263"/>
      <c r="O16" s="1263"/>
      <c r="P16" s="1261"/>
      <c r="Q16" s="1260" t="s">
        <v>613</v>
      </c>
      <c r="R16" s="1342" t="s">
        <v>613</v>
      </c>
      <c r="S16" s="1228"/>
      <c r="T16" s="1267">
        <f>T11-T12+T13+T14+T15</f>
        <v>0</v>
      </c>
      <c r="U16" s="1267">
        <f>U11-U12+U13+U14+U15</f>
        <v>0</v>
      </c>
      <c r="V16" s="1267">
        <f>V11-V12+V13+V14+V15</f>
        <v>0</v>
      </c>
    </row>
    <row r="17" spans="1:22" ht="12.75">
      <c r="A17" s="1219" t="s">
        <v>630</v>
      </c>
      <c r="B17" s="832" t="s">
        <v>631</v>
      </c>
      <c r="C17" s="1217">
        <v>401</v>
      </c>
      <c r="D17" s="1251">
        <v>90</v>
      </c>
      <c r="E17" s="1252">
        <v>90</v>
      </c>
      <c r="F17" s="1252">
        <v>55</v>
      </c>
      <c r="G17" s="1170">
        <v>19</v>
      </c>
      <c r="H17" s="1170">
        <v>10</v>
      </c>
      <c r="I17" s="1170">
        <v>82</v>
      </c>
      <c r="J17" s="1170">
        <v>82</v>
      </c>
      <c r="K17" s="1241" t="s">
        <v>613</v>
      </c>
      <c r="L17" s="1241" t="s">
        <v>613</v>
      </c>
      <c r="M17" s="1171">
        <v>82</v>
      </c>
      <c r="N17" s="1337"/>
      <c r="O17" s="1339"/>
      <c r="P17" s="1330"/>
      <c r="Q17" s="1170" t="s">
        <v>613</v>
      </c>
      <c r="R17" s="1342" t="s">
        <v>613</v>
      </c>
      <c r="S17" s="1228"/>
      <c r="T17" s="1268"/>
      <c r="U17" s="1170"/>
      <c r="V17" s="1170"/>
    </row>
    <row r="18" spans="1:22" ht="12.75">
      <c r="A18" s="1247" t="s">
        <v>632</v>
      </c>
      <c r="B18" s="847" t="s">
        <v>633</v>
      </c>
      <c r="C18" s="1336" t="s">
        <v>634</v>
      </c>
      <c r="D18" s="1239">
        <v>196</v>
      </c>
      <c r="E18" s="1240">
        <v>270</v>
      </c>
      <c r="F18" s="1240">
        <v>436</v>
      </c>
      <c r="G18" s="1166">
        <v>373</v>
      </c>
      <c r="H18" s="1166">
        <v>326</v>
      </c>
      <c r="I18" s="1166">
        <v>335</v>
      </c>
      <c r="J18" s="1166">
        <v>352</v>
      </c>
      <c r="K18" s="1248" t="s">
        <v>613</v>
      </c>
      <c r="L18" s="1248" t="s">
        <v>613</v>
      </c>
      <c r="M18" s="1169">
        <v>383</v>
      </c>
      <c r="N18" s="1339"/>
      <c r="O18" s="1339"/>
      <c r="P18" s="1340"/>
      <c r="Q18" s="1166" t="s">
        <v>613</v>
      </c>
      <c r="R18" s="1245" t="s">
        <v>613</v>
      </c>
      <c r="S18" s="1228"/>
      <c r="T18" s="1240"/>
      <c r="U18" s="1166"/>
      <c r="V18" s="1166"/>
    </row>
    <row r="19" spans="1:22" ht="12.75">
      <c r="A19" s="1247" t="s">
        <v>635</v>
      </c>
      <c r="B19" s="847" t="s">
        <v>763</v>
      </c>
      <c r="C19" s="1336" t="s">
        <v>613</v>
      </c>
      <c r="D19" s="1239">
        <v>0</v>
      </c>
      <c r="E19" s="1240">
        <v>0</v>
      </c>
      <c r="F19" s="1240">
        <v>0</v>
      </c>
      <c r="G19" s="1166">
        <v>0</v>
      </c>
      <c r="H19" s="1166">
        <v>0</v>
      </c>
      <c r="I19" s="1166">
        <v>0</v>
      </c>
      <c r="J19" s="1166">
        <v>0</v>
      </c>
      <c r="K19" s="1248" t="s">
        <v>613</v>
      </c>
      <c r="L19" s="1248" t="s">
        <v>613</v>
      </c>
      <c r="M19" s="1169">
        <v>0</v>
      </c>
      <c r="N19" s="1339"/>
      <c r="O19" s="1339"/>
      <c r="P19" s="1340"/>
      <c r="Q19" s="1166" t="s">
        <v>613</v>
      </c>
      <c r="R19" s="1245" t="s">
        <v>613</v>
      </c>
      <c r="S19" s="1228"/>
      <c r="T19" s="1240"/>
      <c r="U19" s="1166"/>
      <c r="V19" s="1166"/>
    </row>
    <row r="20" spans="1:22" ht="12.75">
      <c r="A20" s="1247" t="s">
        <v>637</v>
      </c>
      <c r="B20" s="847" t="s">
        <v>636</v>
      </c>
      <c r="C20" s="1336" t="s">
        <v>613</v>
      </c>
      <c r="D20" s="1239">
        <v>206</v>
      </c>
      <c r="E20" s="1240">
        <v>323</v>
      </c>
      <c r="F20" s="1240">
        <v>987</v>
      </c>
      <c r="G20" s="1166">
        <v>1088</v>
      </c>
      <c r="H20" s="1166">
        <v>1235</v>
      </c>
      <c r="I20" s="1166">
        <v>1382</v>
      </c>
      <c r="J20" s="1166">
        <v>1356</v>
      </c>
      <c r="K20" s="1248" t="s">
        <v>613</v>
      </c>
      <c r="L20" s="1249" t="s">
        <v>613</v>
      </c>
      <c r="M20" s="1169">
        <v>3414</v>
      </c>
      <c r="N20" s="1339"/>
      <c r="O20" s="1339"/>
      <c r="P20" s="1340"/>
      <c r="Q20" s="1166" t="s">
        <v>613</v>
      </c>
      <c r="R20" s="1245" t="s">
        <v>613</v>
      </c>
      <c r="S20" s="1228"/>
      <c r="T20" s="1240"/>
      <c r="U20" s="1166"/>
      <c r="V20" s="1166"/>
    </row>
    <row r="21" spans="1:22" ht="13.5" thickBot="1">
      <c r="A21" s="1230" t="s">
        <v>639</v>
      </c>
      <c r="B21" s="879"/>
      <c r="C21" s="1343" t="s">
        <v>613</v>
      </c>
      <c r="D21" s="1239">
        <v>0</v>
      </c>
      <c r="E21" s="1240">
        <v>0</v>
      </c>
      <c r="F21" s="1240">
        <v>0</v>
      </c>
      <c r="G21" s="1172">
        <v>0</v>
      </c>
      <c r="H21" s="1172">
        <v>0</v>
      </c>
      <c r="I21" s="1172">
        <v>0</v>
      </c>
      <c r="J21" s="1172">
        <v>0</v>
      </c>
      <c r="K21" s="1234" t="s">
        <v>613</v>
      </c>
      <c r="L21" s="1270" t="s">
        <v>613</v>
      </c>
      <c r="M21" s="1173">
        <v>0</v>
      </c>
      <c r="N21" s="1344"/>
      <c r="O21" s="1341"/>
      <c r="P21" s="1334"/>
      <c r="Q21" s="1172" t="s">
        <v>613</v>
      </c>
      <c r="R21" s="1272" t="s">
        <v>613</v>
      </c>
      <c r="S21" s="1228"/>
      <c r="T21" s="1273"/>
      <c r="U21" s="1172"/>
      <c r="V21" s="1172"/>
    </row>
    <row r="22" spans="1:22" ht="14.25">
      <c r="A22" s="1274" t="s">
        <v>641</v>
      </c>
      <c r="B22" s="832" t="s">
        <v>642</v>
      </c>
      <c r="C22" s="763" t="s">
        <v>613</v>
      </c>
      <c r="D22" s="1275">
        <v>3970</v>
      </c>
      <c r="E22" s="1246">
        <v>4259</v>
      </c>
      <c r="F22" s="1246">
        <v>3835</v>
      </c>
      <c r="G22" s="1176">
        <v>4173</v>
      </c>
      <c r="H22" s="1176">
        <v>6057.9</v>
      </c>
      <c r="I22" s="1193">
        <v>7379</v>
      </c>
      <c r="J22" s="1193">
        <v>7726</v>
      </c>
      <c r="K22" s="1194">
        <f>K35</f>
        <v>7581</v>
      </c>
      <c r="L22" s="1194">
        <f>L35</f>
        <v>7828</v>
      </c>
      <c r="M22" s="1179">
        <v>1909</v>
      </c>
      <c r="N22" s="1345"/>
      <c r="O22" s="1346"/>
      <c r="P22" s="1330"/>
      <c r="Q22" s="1347">
        <f>SUM(M22:P22)</f>
        <v>1909</v>
      </c>
      <c r="R22" s="1302">
        <f>(Q22/L22)*100</f>
        <v>24.38681655595299</v>
      </c>
      <c r="S22" s="1228"/>
      <c r="T22" s="1246"/>
      <c r="U22" s="1180"/>
      <c r="V22" s="1176"/>
    </row>
    <row r="23" spans="1:22" ht="14.25">
      <c r="A23" s="1247" t="s">
        <v>643</v>
      </c>
      <c r="B23" s="847" t="s">
        <v>644</v>
      </c>
      <c r="C23" s="764" t="s">
        <v>613</v>
      </c>
      <c r="D23" s="1239">
        <v>43</v>
      </c>
      <c r="E23" s="1240"/>
      <c r="F23" s="1240">
        <v>0</v>
      </c>
      <c r="G23" s="1183"/>
      <c r="H23" s="1183">
        <v>0</v>
      </c>
      <c r="I23" s="1183">
        <v>0</v>
      </c>
      <c r="J23" s="1183">
        <v>0</v>
      </c>
      <c r="K23" s="1196"/>
      <c r="L23" s="1204"/>
      <c r="M23" s="1186"/>
      <c r="N23" s="1337"/>
      <c r="O23" s="1348"/>
      <c r="P23" s="1338"/>
      <c r="Q23" s="1349">
        <f aca="true" t="shared" si="0" ref="Q23:Q45">SUM(M23:P23)</f>
        <v>0</v>
      </c>
      <c r="R23" s="1350" t="e">
        <f aca="true" t="shared" si="1" ref="R23:R45">(Q23/L23)*100</f>
        <v>#DIV/0!</v>
      </c>
      <c r="S23" s="1228"/>
      <c r="T23" s="1240"/>
      <c r="U23" s="1184"/>
      <c r="V23" s="1183"/>
    </row>
    <row r="24" spans="1:22" ht="15" thickBot="1">
      <c r="A24" s="1230" t="s">
        <v>645</v>
      </c>
      <c r="B24" s="879" t="s">
        <v>644</v>
      </c>
      <c r="C24" s="765">
        <v>672</v>
      </c>
      <c r="D24" s="1282">
        <v>1636</v>
      </c>
      <c r="E24" s="1283">
        <v>1845</v>
      </c>
      <c r="F24" s="1283">
        <v>1300</v>
      </c>
      <c r="G24" s="1189">
        <v>1450</v>
      </c>
      <c r="H24" s="1189">
        <v>2000</v>
      </c>
      <c r="I24" s="1189">
        <v>2004</v>
      </c>
      <c r="J24" s="1189">
        <v>1937</v>
      </c>
      <c r="K24" s="1324">
        <f>SUM(K25:K29)</f>
        <v>1800</v>
      </c>
      <c r="L24" s="1324">
        <f>SUM(K25:K29)</f>
        <v>1800</v>
      </c>
      <c r="M24" s="1192">
        <v>585</v>
      </c>
      <c r="N24" s="1351"/>
      <c r="O24" s="1352"/>
      <c r="P24" s="1353"/>
      <c r="Q24" s="1354">
        <f t="shared" si="0"/>
        <v>585</v>
      </c>
      <c r="R24" s="1355">
        <f t="shared" si="1"/>
        <v>32.5</v>
      </c>
      <c r="S24" s="1228"/>
      <c r="T24" s="1232"/>
      <c r="U24" s="1190"/>
      <c r="V24" s="1189"/>
    </row>
    <row r="25" spans="1:22" ht="14.25">
      <c r="A25" s="1238" t="s">
        <v>646</v>
      </c>
      <c r="B25" s="832" t="s">
        <v>784</v>
      </c>
      <c r="C25" s="763">
        <v>501</v>
      </c>
      <c r="D25" s="1239">
        <v>355</v>
      </c>
      <c r="E25" s="1240">
        <v>628</v>
      </c>
      <c r="F25" s="1356">
        <v>156</v>
      </c>
      <c r="G25" s="1193">
        <v>399</v>
      </c>
      <c r="H25" s="1193">
        <v>910</v>
      </c>
      <c r="I25" s="1193">
        <v>790</v>
      </c>
      <c r="J25" s="1193">
        <v>697</v>
      </c>
      <c r="K25" s="1194">
        <v>200</v>
      </c>
      <c r="L25" s="1194">
        <v>200</v>
      </c>
      <c r="M25" s="1195">
        <v>17</v>
      </c>
      <c r="N25" s="1345"/>
      <c r="O25" s="1357"/>
      <c r="P25" s="1358"/>
      <c r="Q25" s="1177">
        <f t="shared" si="0"/>
        <v>17</v>
      </c>
      <c r="R25" s="1359">
        <f t="shared" si="1"/>
        <v>8.5</v>
      </c>
      <c r="S25" s="1228"/>
      <c r="T25" s="1268"/>
      <c r="U25" s="1177"/>
      <c r="V25" s="1193"/>
    </row>
    <row r="26" spans="1:22" ht="14.25">
      <c r="A26" s="1247" t="s">
        <v>648</v>
      </c>
      <c r="B26" s="847" t="s">
        <v>785</v>
      </c>
      <c r="C26" s="764">
        <v>502</v>
      </c>
      <c r="D26" s="1239">
        <v>600</v>
      </c>
      <c r="E26" s="1240">
        <v>799</v>
      </c>
      <c r="F26" s="1356">
        <v>802</v>
      </c>
      <c r="G26" s="1183">
        <v>756</v>
      </c>
      <c r="H26" s="1183">
        <v>772</v>
      </c>
      <c r="I26" s="1183">
        <v>762</v>
      </c>
      <c r="J26" s="1183">
        <v>807</v>
      </c>
      <c r="K26" s="1196">
        <v>800</v>
      </c>
      <c r="L26" s="1196">
        <v>800</v>
      </c>
      <c r="M26" s="1186">
        <v>243</v>
      </c>
      <c r="N26" s="1337"/>
      <c r="O26" s="1360"/>
      <c r="P26" s="1358"/>
      <c r="Q26" s="1184">
        <f t="shared" si="0"/>
        <v>243</v>
      </c>
      <c r="R26" s="1361">
        <f t="shared" si="1"/>
        <v>30.375000000000004</v>
      </c>
      <c r="S26" s="1228"/>
      <c r="T26" s="1240"/>
      <c r="U26" s="1184"/>
      <c r="V26" s="1183"/>
    </row>
    <row r="27" spans="1:22" ht="14.25">
      <c r="A27" s="1247" t="s">
        <v>650</v>
      </c>
      <c r="B27" s="847" t="s">
        <v>786</v>
      </c>
      <c r="C27" s="764">
        <v>504</v>
      </c>
      <c r="D27" s="1239">
        <v>0</v>
      </c>
      <c r="E27" s="1240">
        <v>0</v>
      </c>
      <c r="F27" s="1356">
        <v>0</v>
      </c>
      <c r="G27" s="1183">
        <v>0</v>
      </c>
      <c r="H27" s="1183">
        <v>0</v>
      </c>
      <c r="I27" s="1183">
        <v>0</v>
      </c>
      <c r="J27" s="1183">
        <v>0</v>
      </c>
      <c r="K27" s="1196"/>
      <c r="L27" s="1196"/>
      <c r="M27" s="1186">
        <v>0</v>
      </c>
      <c r="N27" s="1337"/>
      <c r="O27" s="1360"/>
      <c r="P27" s="1358"/>
      <c r="Q27" s="1184">
        <f t="shared" si="0"/>
        <v>0</v>
      </c>
      <c r="R27" s="1361" t="e">
        <f t="shared" si="1"/>
        <v>#DIV/0!</v>
      </c>
      <c r="S27" s="1228"/>
      <c r="T27" s="1240"/>
      <c r="U27" s="1184"/>
      <c r="V27" s="1183"/>
    </row>
    <row r="28" spans="1:23" ht="14.25">
      <c r="A28" s="1247" t="s">
        <v>652</v>
      </c>
      <c r="B28" s="847" t="s">
        <v>787</v>
      </c>
      <c r="C28" s="764">
        <v>511</v>
      </c>
      <c r="D28" s="1239">
        <v>130</v>
      </c>
      <c r="E28" s="1240">
        <v>91</v>
      </c>
      <c r="F28" s="1356">
        <v>3</v>
      </c>
      <c r="G28" s="1183">
        <v>62</v>
      </c>
      <c r="H28" s="1183">
        <v>111</v>
      </c>
      <c r="I28" s="1183">
        <v>309</v>
      </c>
      <c r="J28" s="1183">
        <v>23</v>
      </c>
      <c r="K28" s="1196">
        <v>226</v>
      </c>
      <c r="L28" s="1196">
        <v>226</v>
      </c>
      <c r="M28" s="1186">
        <v>0</v>
      </c>
      <c r="N28" s="1337"/>
      <c r="O28" s="1360"/>
      <c r="P28" s="1358"/>
      <c r="Q28" s="1184">
        <f t="shared" si="0"/>
        <v>0</v>
      </c>
      <c r="R28" s="1361">
        <f t="shared" si="1"/>
        <v>0</v>
      </c>
      <c r="S28" s="1228"/>
      <c r="T28" s="1240"/>
      <c r="U28" s="1184"/>
      <c r="V28" s="1183"/>
      <c r="W28" s="1368"/>
    </row>
    <row r="29" spans="1:22" ht="14.25">
      <c r="A29" s="1247" t="s">
        <v>654</v>
      </c>
      <c r="B29" s="847" t="s">
        <v>788</v>
      </c>
      <c r="C29" s="764">
        <v>518</v>
      </c>
      <c r="D29" s="1239">
        <v>493</v>
      </c>
      <c r="E29" s="1240">
        <v>253</v>
      </c>
      <c r="F29" s="1356">
        <v>271</v>
      </c>
      <c r="G29" s="1183">
        <v>274</v>
      </c>
      <c r="H29" s="1183">
        <v>310</v>
      </c>
      <c r="I29" s="1183">
        <v>297</v>
      </c>
      <c r="J29" s="1183">
        <v>374</v>
      </c>
      <c r="K29" s="1196">
        <v>574</v>
      </c>
      <c r="L29" s="1196">
        <v>709</v>
      </c>
      <c r="M29" s="1186">
        <v>93</v>
      </c>
      <c r="N29" s="1337"/>
      <c r="O29" s="1360"/>
      <c r="P29" s="1358"/>
      <c r="Q29" s="1184">
        <f t="shared" si="0"/>
        <v>93</v>
      </c>
      <c r="R29" s="1361">
        <f t="shared" si="1"/>
        <v>13.117066290550069</v>
      </c>
      <c r="S29" s="1228"/>
      <c r="T29" s="1240"/>
      <c r="U29" s="1184"/>
      <c r="V29" s="1183"/>
    </row>
    <row r="30" spans="1:22" ht="14.25">
      <c r="A30" s="1247" t="s">
        <v>656</v>
      </c>
      <c r="B30" s="780" t="s">
        <v>789</v>
      </c>
      <c r="C30" s="764">
        <v>521</v>
      </c>
      <c r="D30" s="1239">
        <v>1899</v>
      </c>
      <c r="E30" s="1240">
        <v>2006</v>
      </c>
      <c r="F30" s="1356">
        <v>2110</v>
      </c>
      <c r="G30" s="1183">
        <v>2312</v>
      </c>
      <c r="H30" s="1183">
        <v>3424</v>
      </c>
      <c r="I30" s="1183">
        <v>4396</v>
      </c>
      <c r="J30" s="1183">
        <v>4607</v>
      </c>
      <c r="K30" s="1196">
        <v>4229</v>
      </c>
      <c r="L30" s="1196">
        <v>4312</v>
      </c>
      <c r="M30" s="1186">
        <v>1010</v>
      </c>
      <c r="N30" s="1337"/>
      <c r="O30" s="1360"/>
      <c r="P30" s="1358"/>
      <c r="Q30" s="1184">
        <f t="shared" si="0"/>
        <v>1010</v>
      </c>
      <c r="R30" s="1361">
        <f t="shared" si="1"/>
        <v>23.42300556586271</v>
      </c>
      <c r="S30" s="1228"/>
      <c r="T30" s="1240"/>
      <c r="U30" s="1184"/>
      <c r="V30" s="1183"/>
    </row>
    <row r="31" spans="1:22" ht="14.25">
      <c r="A31" s="1247" t="s">
        <v>658</v>
      </c>
      <c r="B31" s="780" t="s">
        <v>790</v>
      </c>
      <c r="C31" s="764" t="s">
        <v>660</v>
      </c>
      <c r="D31" s="1239">
        <v>678</v>
      </c>
      <c r="E31" s="1240">
        <v>718</v>
      </c>
      <c r="F31" s="1356">
        <v>753</v>
      </c>
      <c r="G31" s="1183">
        <v>815</v>
      </c>
      <c r="H31" s="1183">
        <v>1194</v>
      </c>
      <c r="I31" s="1183">
        <v>1556</v>
      </c>
      <c r="J31" s="1183">
        <v>1641</v>
      </c>
      <c r="K31" s="1196">
        <v>1480</v>
      </c>
      <c r="L31" s="1196">
        <v>1509</v>
      </c>
      <c r="M31" s="1186">
        <v>388</v>
      </c>
      <c r="N31" s="1337"/>
      <c r="O31" s="1360"/>
      <c r="P31" s="1358"/>
      <c r="Q31" s="1184">
        <f t="shared" si="0"/>
        <v>388</v>
      </c>
      <c r="R31" s="1361">
        <f t="shared" si="1"/>
        <v>25.712392312789927</v>
      </c>
      <c r="S31" s="1228"/>
      <c r="T31" s="1240"/>
      <c r="U31" s="1184"/>
      <c r="V31" s="1183"/>
    </row>
    <row r="32" spans="1:22" ht="14.25">
      <c r="A32" s="1247" t="s">
        <v>661</v>
      </c>
      <c r="B32" s="847" t="s">
        <v>791</v>
      </c>
      <c r="C32" s="764">
        <v>557</v>
      </c>
      <c r="D32" s="1239">
        <v>0</v>
      </c>
      <c r="E32" s="1240">
        <v>0</v>
      </c>
      <c r="F32" s="1356">
        <v>0</v>
      </c>
      <c r="G32" s="1183">
        <v>0</v>
      </c>
      <c r="H32" s="1183">
        <v>0</v>
      </c>
      <c r="I32" s="1183">
        <v>0</v>
      </c>
      <c r="J32" s="1183">
        <v>0</v>
      </c>
      <c r="K32" s="1196"/>
      <c r="L32" s="1196"/>
      <c r="M32" s="1186">
        <v>0</v>
      </c>
      <c r="N32" s="1337"/>
      <c r="O32" s="1360"/>
      <c r="P32" s="1358"/>
      <c r="Q32" s="1184">
        <f t="shared" si="0"/>
        <v>0</v>
      </c>
      <c r="R32" s="1361" t="e">
        <f t="shared" si="1"/>
        <v>#DIV/0!</v>
      </c>
      <c r="S32" s="1228"/>
      <c r="T32" s="1240"/>
      <c r="U32" s="1184"/>
      <c r="V32" s="1183"/>
    </row>
    <row r="33" spans="1:22" ht="14.25">
      <c r="A33" s="1247" t="s">
        <v>663</v>
      </c>
      <c r="B33" s="847" t="s">
        <v>792</v>
      </c>
      <c r="C33" s="764">
        <v>551</v>
      </c>
      <c r="D33" s="1239">
        <v>31</v>
      </c>
      <c r="E33" s="1240">
        <v>0</v>
      </c>
      <c r="F33" s="1356">
        <v>36</v>
      </c>
      <c r="G33" s="1183">
        <v>36</v>
      </c>
      <c r="H33" s="1183">
        <v>10</v>
      </c>
      <c r="I33" s="1183">
        <v>10</v>
      </c>
      <c r="J33" s="1183">
        <v>0</v>
      </c>
      <c r="K33" s="1196"/>
      <c r="L33" s="1196"/>
      <c r="M33" s="1186">
        <v>0</v>
      </c>
      <c r="N33" s="1337"/>
      <c r="O33" s="1360"/>
      <c r="P33" s="1358"/>
      <c r="Q33" s="1184">
        <f t="shared" si="0"/>
        <v>0</v>
      </c>
      <c r="R33" s="1361" t="e">
        <f t="shared" si="1"/>
        <v>#DIV/0!</v>
      </c>
      <c r="S33" s="1228"/>
      <c r="T33" s="1240"/>
      <c r="U33" s="1184"/>
      <c r="V33" s="1183"/>
    </row>
    <row r="34" spans="1:23" ht="15" thickBot="1">
      <c r="A34" s="1219" t="s">
        <v>665</v>
      </c>
      <c r="B34" s="853" t="s">
        <v>793</v>
      </c>
      <c r="C34" s="766" t="s">
        <v>666</v>
      </c>
      <c r="D34" s="1251">
        <v>17</v>
      </c>
      <c r="E34" s="1252">
        <v>14</v>
      </c>
      <c r="F34" s="1362">
        <v>17</v>
      </c>
      <c r="G34" s="1198">
        <v>14</v>
      </c>
      <c r="H34" s="1198">
        <v>19</v>
      </c>
      <c r="I34" s="1198">
        <v>24</v>
      </c>
      <c r="J34" s="1198">
        <v>11</v>
      </c>
      <c r="K34" s="1199">
        <v>72</v>
      </c>
      <c r="L34" s="1199">
        <v>72</v>
      </c>
      <c r="M34" s="1200">
        <v>140</v>
      </c>
      <c r="N34" s="1351"/>
      <c r="O34" s="1363"/>
      <c r="P34" s="1358"/>
      <c r="Q34" s="1190">
        <f t="shared" si="0"/>
        <v>140</v>
      </c>
      <c r="R34" s="1364">
        <f t="shared" si="1"/>
        <v>194.44444444444443</v>
      </c>
      <c r="S34" s="1228"/>
      <c r="T34" s="1273"/>
      <c r="U34" s="1201"/>
      <c r="V34" s="1198"/>
      <c r="W34" s="1368"/>
    </row>
    <row r="35" spans="1:23" ht="15" thickBot="1">
      <c r="A35" s="1293" t="s">
        <v>667</v>
      </c>
      <c r="B35" s="923" t="s">
        <v>668</v>
      </c>
      <c r="C35" s="925"/>
      <c r="D35" s="1258">
        <f aca="true" t="shared" si="2" ref="D35:M35">SUM(D25:D34)</f>
        <v>4203</v>
      </c>
      <c r="E35" s="1259">
        <f t="shared" si="2"/>
        <v>4509</v>
      </c>
      <c r="F35" s="1365">
        <f t="shared" si="2"/>
        <v>4148</v>
      </c>
      <c r="G35" s="1259">
        <f t="shared" si="2"/>
        <v>4668</v>
      </c>
      <c r="H35" s="1259">
        <f>SUM(H25:H34)</f>
        <v>6750</v>
      </c>
      <c r="I35" s="1259">
        <f>SUM(I25:I34)</f>
        <v>8144</v>
      </c>
      <c r="J35" s="1259">
        <v>8260</v>
      </c>
      <c r="K35" s="1295">
        <f t="shared" si="2"/>
        <v>7581</v>
      </c>
      <c r="L35" s="1296">
        <f t="shared" si="2"/>
        <v>7828</v>
      </c>
      <c r="M35" s="1296">
        <f t="shared" si="2"/>
        <v>1891</v>
      </c>
      <c r="N35" s="1366"/>
      <c r="O35" s="1296"/>
      <c r="P35" s="1296"/>
      <c r="Q35" s="1258">
        <f t="shared" si="0"/>
        <v>1891</v>
      </c>
      <c r="R35" s="1317">
        <f t="shared" si="1"/>
        <v>24.15687276443536</v>
      </c>
      <c r="S35" s="1228"/>
      <c r="T35" s="1259">
        <f>SUM(T25:T34)</f>
        <v>0</v>
      </c>
      <c r="U35" s="1259">
        <f>SUM(U25:U34)</f>
        <v>0</v>
      </c>
      <c r="V35" s="1259">
        <f>SUM(V25:V34)</f>
        <v>0</v>
      </c>
      <c r="W35" s="1368"/>
    </row>
    <row r="36" spans="1:22" ht="14.25">
      <c r="A36" s="1238" t="s">
        <v>669</v>
      </c>
      <c r="B36" s="832" t="s">
        <v>794</v>
      </c>
      <c r="C36" s="763">
        <v>601</v>
      </c>
      <c r="D36" s="1300">
        <v>0</v>
      </c>
      <c r="E36" s="1268">
        <v>0</v>
      </c>
      <c r="F36" s="1367">
        <v>0</v>
      </c>
      <c r="G36" s="1193">
        <v>0</v>
      </c>
      <c r="H36" s="1193">
        <v>0</v>
      </c>
      <c r="I36" s="1193">
        <v>0</v>
      </c>
      <c r="J36" s="1193">
        <v>0</v>
      </c>
      <c r="K36" s="1194"/>
      <c r="L36" s="1205"/>
      <c r="M36" s="1202">
        <v>0</v>
      </c>
      <c r="N36" s="1337"/>
      <c r="O36" s="1357"/>
      <c r="P36" s="1358"/>
      <c r="Q36" s="1180">
        <f t="shared" si="0"/>
        <v>0</v>
      </c>
      <c r="R36" s="1279" t="e">
        <f t="shared" si="1"/>
        <v>#DIV/0!</v>
      </c>
      <c r="S36" s="1228"/>
      <c r="T36" s="1268"/>
      <c r="U36" s="1177"/>
      <c r="V36" s="1193"/>
    </row>
    <row r="37" spans="1:23" ht="14.25">
      <c r="A37" s="1247" t="s">
        <v>671</v>
      </c>
      <c r="B37" s="847" t="s">
        <v>795</v>
      </c>
      <c r="C37" s="764">
        <v>602</v>
      </c>
      <c r="D37" s="1239">
        <v>207</v>
      </c>
      <c r="E37" s="1240">
        <v>233</v>
      </c>
      <c r="F37" s="1356">
        <v>317</v>
      </c>
      <c r="G37" s="1183">
        <v>377</v>
      </c>
      <c r="H37" s="1183">
        <v>551</v>
      </c>
      <c r="I37" s="1183">
        <v>689</v>
      </c>
      <c r="J37" s="1183">
        <v>571</v>
      </c>
      <c r="K37" s="1196"/>
      <c r="L37" s="1204"/>
      <c r="M37" s="1196">
        <v>180</v>
      </c>
      <c r="N37" s="1337"/>
      <c r="O37" s="1360"/>
      <c r="P37" s="1358"/>
      <c r="Q37" s="1184">
        <f t="shared" si="0"/>
        <v>180</v>
      </c>
      <c r="R37" s="1361" t="e">
        <f t="shared" si="1"/>
        <v>#DIV/0!</v>
      </c>
      <c r="S37" s="1228"/>
      <c r="T37" s="1240"/>
      <c r="U37" s="1184"/>
      <c r="V37" s="1183"/>
      <c r="W37" s="1368"/>
    </row>
    <row r="38" spans="1:22" ht="14.25">
      <c r="A38" s="1247" t="s">
        <v>673</v>
      </c>
      <c r="B38" s="847" t="s">
        <v>796</v>
      </c>
      <c r="C38" s="764">
        <v>604</v>
      </c>
      <c r="D38" s="1239">
        <v>0</v>
      </c>
      <c r="E38" s="1240">
        <v>0</v>
      </c>
      <c r="F38" s="1356">
        <v>0</v>
      </c>
      <c r="G38" s="1183">
        <v>0</v>
      </c>
      <c r="H38" s="1183">
        <v>0</v>
      </c>
      <c r="I38" s="1183">
        <v>0</v>
      </c>
      <c r="J38" s="1183">
        <v>0</v>
      </c>
      <c r="K38" s="1196"/>
      <c r="L38" s="1204"/>
      <c r="M38" s="1196">
        <v>0</v>
      </c>
      <c r="N38" s="1337"/>
      <c r="O38" s="1360"/>
      <c r="P38" s="1358"/>
      <c r="Q38" s="1184">
        <f t="shared" si="0"/>
        <v>0</v>
      </c>
      <c r="R38" s="1361" t="e">
        <f t="shared" si="1"/>
        <v>#DIV/0!</v>
      </c>
      <c r="S38" s="1228"/>
      <c r="T38" s="1240"/>
      <c r="U38" s="1184"/>
      <c r="V38" s="1183"/>
    </row>
    <row r="39" spans="1:23" ht="14.25">
      <c r="A39" s="1247" t="s">
        <v>675</v>
      </c>
      <c r="B39" s="847" t="s">
        <v>797</v>
      </c>
      <c r="C39" s="764" t="s">
        <v>677</v>
      </c>
      <c r="D39" s="1239">
        <v>3926</v>
      </c>
      <c r="E39" s="1240">
        <v>4259</v>
      </c>
      <c r="F39" s="1356">
        <v>3835</v>
      </c>
      <c r="G39" s="1183">
        <v>4173</v>
      </c>
      <c r="H39" s="1183">
        <v>6058</v>
      </c>
      <c r="I39" s="1183">
        <v>7379</v>
      </c>
      <c r="J39" s="1183">
        <v>7726</v>
      </c>
      <c r="K39" s="1196">
        <v>7581</v>
      </c>
      <c r="L39" s="1204">
        <v>7828</v>
      </c>
      <c r="M39" s="1196">
        <v>1909</v>
      </c>
      <c r="N39" s="1337"/>
      <c r="O39" s="1360"/>
      <c r="P39" s="1358"/>
      <c r="Q39" s="1184">
        <f t="shared" si="0"/>
        <v>1909</v>
      </c>
      <c r="R39" s="1361">
        <f t="shared" si="1"/>
        <v>24.38681655595299</v>
      </c>
      <c r="S39" s="1228"/>
      <c r="T39" s="1240"/>
      <c r="U39" s="1184"/>
      <c r="V39" s="1183"/>
      <c r="W39" s="1368"/>
    </row>
    <row r="40" spans="1:23" ht="15" thickBot="1">
      <c r="A40" s="1219" t="s">
        <v>678</v>
      </c>
      <c r="B40" s="853" t="s">
        <v>793</v>
      </c>
      <c r="C40" s="766" t="s">
        <v>679</v>
      </c>
      <c r="D40" s="1251">
        <v>146</v>
      </c>
      <c r="E40" s="1252">
        <v>42</v>
      </c>
      <c r="F40" s="1362">
        <v>0</v>
      </c>
      <c r="G40" s="1198">
        <v>174</v>
      </c>
      <c r="H40" s="1198">
        <v>201</v>
      </c>
      <c r="I40" s="1198">
        <v>119</v>
      </c>
      <c r="J40" s="1198">
        <v>155</v>
      </c>
      <c r="K40" s="1199"/>
      <c r="L40" s="1206"/>
      <c r="M40" s="1203">
        <v>8</v>
      </c>
      <c r="N40" s="1337"/>
      <c r="O40" s="1363"/>
      <c r="P40" s="1358"/>
      <c r="Q40" s="1190">
        <f t="shared" si="0"/>
        <v>8</v>
      </c>
      <c r="R40" s="1364" t="e">
        <f t="shared" si="1"/>
        <v>#DIV/0!</v>
      </c>
      <c r="S40" s="1228"/>
      <c r="T40" s="1273"/>
      <c r="U40" s="1201"/>
      <c r="V40" s="1198"/>
      <c r="W40" s="1368"/>
    </row>
    <row r="41" spans="1:23" ht="15" thickBot="1">
      <c r="A41" s="1293" t="s">
        <v>680</v>
      </c>
      <c r="B41" s="923" t="s">
        <v>681</v>
      </c>
      <c r="C41" s="925" t="s">
        <v>613</v>
      </c>
      <c r="D41" s="1258">
        <f aca="true" t="shared" si="3" ref="D41:N41">SUM(D36:D40)</f>
        <v>4279</v>
      </c>
      <c r="E41" s="1259">
        <f t="shared" si="3"/>
        <v>4534</v>
      </c>
      <c r="F41" s="1365">
        <f t="shared" si="3"/>
        <v>4152</v>
      </c>
      <c r="G41" s="1259">
        <f t="shared" si="3"/>
        <v>4724</v>
      </c>
      <c r="H41" s="1259">
        <f>SUM(H36:H40)</f>
        <v>6810</v>
      </c>
      <c r="I41" s="1259">
        <f>SUM(I36:I40)</f>
        <v>8187</v>
      </c>
      <c r="J41" s="1259">
        <v>8452</v>
      </c>
      <c r="K41" s="1295">
        <f t="shared" si="3"/>
        <v>7581</v>
      </c>
      <c r="L41" s="1296">
        <f t="shared" si="3"/>
        <v>7828</v>
      </c>
      <c r="M41" s="1296">
        <f t="shared" si="3"/>
        <v>2097</v>
      </c>
      <c r="N41" s="1296">
        <f t="shared" si="3"/>
        <v>0</v>
      </c>
      <c r="O41" s="1301">
        <f>SUM(O36:O40)</f>
        <v>0</v>
      </c>
      <c r="P41" s="1301">
        <f>SUM(P36:P40)</f>
        <v>0</v>
      </c>
      <c r="Q41" s="1259">
        <f t="shared" si="0"/>
        <v>2097</v>
      </c>
      <c r="R41" s="1317">
        <f t="shared" si="1"/>
        <v>26.78845171180378</v>
      </c>
      <c r="S41" s="1228"/>
      <c r="T41" s="1259">
        <f>SUM(T36:T40)</f>
        <v>0</v>
      </c>
      <c r="U41" s="1259">
        <f>SUM(U36:U40)</f>
        <v>0</v>
      </c>
      <c r="V41" s="1259">
        <f>SUM(V36:V40)</f>
        <v>0</v>
      </c>
      <c r="W41" s="1368"/>
    </row>
    <row r="42" spans="1:22" ht="6.75" customHeight="1" thickBot="1">
      <c r="A42" s="1219"/>
      <c r="B42" s="942"/>
      <c r="C42" s="944"/>
      <c r="D42" s="1251"/>
      <c r="E42" s="1252"/>
      <c r="F42" s="1362"/>
      <c r="G42" s="1258"/>
      <c r="H42" s="1258"/>
      <c r="I42" s="1258"/>
      <c r="J42" s="1258"/>
      <c r="K42" s="1304"/>
      <c r="L42" s="1305"/>
      <c r="M42" s="1252"/>
      <c r="N42" s="1337"/>
      <c r="O42" s="1307"/>
      <c r="P42" s="1307"/>
      <c r="Q42" s="1193"/>
      <c r="R42" s="1359"/>
      <c r="S42" s="1228"/>
      <c r="T42" s="1252"/>
      <c r="U42" s="1252"/>
      <c r="V42" s="1252"/>
    </row>
    <row r="43" spans="1:23" ht="15" thickBot="1">
      <c r="A43" s="1310" t="s">
        <v>682</v>
      </c>
      <c r="B43" s="923" t="s">
        <v>644</v>
      </c>
      <c r="C43" s="925" t="s">
        <v>613</v>
      </c>
      <c r="D43" s="1258">
        <f aca="true" t="shared" si="4" ref="D43:O43">D41-D39</f>
        <v>353</v>
      </c>
      <c r="E43" s="1259">
        <f t="shared" si="4"/>
        <v>275</v>
      </c>
      <c r="F43" s="1259">
        <f t="shared" si="4"/>
        <v>317</v>
      </c>
      <c r="G43" s="1259">
        <f t="shared" si="4"/>
        <v>551</v>
      </c>
      <c r="H43" s="1259">
        <f>H41-H39</f>
        <v>752</v>
      </c>
      <c r="I43" s="1259">
        <f>I41-I39</f>
        <v>808</v>
      </c>
      <c r="J43" s="1259">
        <v>726</v>
      </c>
      <c r="K43" s="1259">
        <f>K41-K39</f>
        <v>0</v>
      </c>
      <c r="L43" s="1311">
        <f t="shared" si="4"/>
        <v>0</v>
      </c>
      <c r="M43" s="1311">
        <f t="shared" si="4"/>
        <v>188</v>
      </c>
      <c r="N43" s="1311">
        <f t="shared" si="4"/>
        <v>0</v>
      </c>
      <c r="O43" s="1311">
        <f t="shared" si="4"/>
        <v>0</v>
      </c>
      <c r="P43" s="1311">
        <f>P41-P39</f>
        <v>0</v>
      </c>
      <c r="Q43" s="1176">
        <f t="shared" si="0"/>
        <v>188</v>
      </c>
      <c r="R43" s="1279" t="e">
        <f t="shared" si="1"/>
        <v>#DIV/0!</v>
      </c>
      <c r="S43" s="1228"/>
      <c r="T43" s="1259">
        <f>T41-T39</f>
        <v>0</v>
      </c>
      <c r="U43" s="1259">
        <f>U41-U39</f>
        <v>0</v>
      </c>
      <c r="V43" s="1259">
        <f>V41-V39</f>
        <v>0</v>
      </c>
      <c r="W43" s="1368"/>
    </row>
    <row r="44" spans="1:23" ht="15" thickBot="1">
      <c r="A44" s="1293" t="s">
        <v>683</v>
      </c>
      <c r="B44" s="923" t="s">
        <v>684</v>
      </c>
      <c r="C44" s="925" t="s">
        <v>613</v>
      </c>
      <c r="D44" s="1258">
        <f aca="true" t="shared" si="5" ref="D44:O44">D41-D35</f>
        <v>76</v>
      </c>
      <c r="E44" s="1259">
        <f t="shared" si="5"/>
        <v>25</v>
      </c>
      <c r="F44" s="1259">
        <f t="shared" si="5"/>
        <v>4</v>
      </c>
      <c r="G44" s="1259">
        <f t="shared" si="5"/>
        <v>56</v>
      </c>
      <c r="H44" s="1259">
        <f>H41-H35</f>
        <v>60</v>
      </c>
      <c r="I44" s="1259">
        <f>I41-I35</f>
        <v>43</v>
      </c>
      <c r="J44" s="1259">
        <v>192</v>
      </c>
      <c r="K44" s="1259">
        <f>K41-K35</f>
        <v>0</v>
      </c>
      <c r="L44" s="1311">
        <f t="shared" si="5"/>
        <v>0</v>
      </c>
      <c r="M44" s="1311">
        <f t="shared" si="5"/>
        <v>206</v>
      </c>
      <c r="N44" s="1311">
        <f t="shared" si="5"/>
        <v>0</v>
      </c>
      <c r="O44" s="1311">
        <f t="shared" si="5"/>
        <v>0</v>
      </c>
      <c r="P44" s="1311">
        <f>P41-P35</f>
        <v>0</v>
      </c>
      <c r="Q44" s="1176">
        <f t="shared" si="0"/>
        <v>206</v>
      </c>
      <c r="R44" s="1279" t="e">
        <f t="shared" si="1"/>
        <v>#DIV/0!</v>
      </c>
      <c r="S44" s="1228"/>
      <c r="T44" s="1259">
        <f>T41-T35</f>
        <v>0</v>
      </c>
      <c r="U44" s="1259">
        <f>U41-U35</f>
        <v>0</v>
      </c>
      <c r="V44" s="1259">
        <f>V41-V35</f>
        <v>0</v>
      </c>
      <c r="W44" s="1368"/>
    </row>
    <row r="45" spans="1:23" ht="15" thickBot="1">
      <c r="A45" s="1314" t="s">
        <v>685</v>
      </c>
      <c r="B45" s="954" t="s">
        <v>644</v>
      </c>
      <c r="C45" s="956" t="s">
        <v>613</v>
      </c>
      <c r="D45" s="1258">
        <f aca="true" t="shared" si="6" ref="D45:O45">D44-D39</f>
        <v>-3850</v>
      </c>
      <c r="E45" s="1259">
        <f t="shared" si="6"/>
        <v>-4234</v>
      </c>
      <c r="F45" s="1259">
        <f t="shared" si="6"/>
        <v>-3831</v>
      </c>
      <c r="G45" s="1259">
        <f t="shared" si="6"/>
        <v>-4117</v>
      </c>
      <c r="H45" s="1259">
        <f>H44-H39</f>
        <v>-5998</v>
      </c>
      <c r="I45" s="1259"/>
      <c r="J45" s="1259">
        <v>-7534</v>
      </c>
      <c r="K45" s="1259">
        <f t="shared" si="6"/>
        <v>-7581</v>
      </c>
      <c r="L45" s="1311">
        <f t="shared" si="6"/>
        <v>-7828</v>
      </c>
      <c r="M45" s="1311">
        <f t="shared" si="6"/>
        <v>-1703</v>
      </c>
      <c r="N45" s="1311">
        <f t="shared" si="6"/>
        <v>0</v>
      </c>
      <c r="O45" s="1311">
        <f t="shared" si="6"/>
        <v>0</v>
      </c>
      <c r="P45" s="1311">
        <f>P44-P39</f>
        <v>0</v>
      </c>
      <c r="Q45" s="1259">
        <f t="shared" si="0"/>
        <v>-1703</v>
      </c>
      <c r="R45" s="1317">
        <f t="shared" si="1"/>
        <v>21.75523760858457</v>
      </c>
      <c r="S45" s="1228"/>
      <c r="T45" s="1259">
        <f>T44-T39</f>
        <v>0</v>
      </c>
      <c r="U45" s="1259">
        <f>U44-U39</f>
        <v>0</v>
      </c>
      <c r="V45" s="1259">
        <f>V44-V39</f>
        <v>0</v>
      </c>
      <c r="W45" s="1368"/>
    </row>
    <row r="46" ht="12.75">
      <c r="A46" s="1160"/>
    </row>
    <row r="47" ht="12.75">
      <c r="A47" s="1160"/>
    </row>
    <row r="48" spans="1:22" ht="14.25" hidden="1">
      <c r="A48" s="1157" t="s">
        <v>798</v>
      </c>
      <c r="Q48" s="43"/>
      <c r="R48" s="43"/>
      <c r="S48" s="43"/>
      <c r="T48" s="43"/>
      <c r="U48" s="43"/>
      <c r="V48" s="43"/>
    </row>
    <row r="49" spans="1:22" ht="14.25" hidden="1">
      <c r="A49" s="1158" t="s">
        <v>799</v>
      </c>
      <c r="Q49" s="43"/>
      <c r="R49" s="43"/>
      <c r="S49" s="43"/>
      <c r="T49" s="43"/>
      <c r="U49" s="43"/>
      <c r="V49" s="43"/>
    </row>
    <row r="50" spans="1:22" ht="14.25" hidden="1">
      <c r="A50" s="1159" t="s">
        <v>800</v>
      </c>
      <c r="Q50" s="43"/>
      <c r="R50" s="43"/>
      <c r="S50" s="43"/>
      <c r="T50" s="43"/>
      <c r="U50" s="43"/>
      <c r="V50" s="43"/>
    </row>
    <row r="51" spans="1:22" ht="14.25" hidden="1">
      <c r="A51" s="1086"/>
      <c r="Q51" s="43"/>
      <c r="R51" s="43"/>
      <c r="S51" s="43"/>
      <c r="T51" s="43"/>
      <c r="U51" s="43"/>
      <c r="V51" s="43"/>
    </row>
    <row r="52" spans="1:22" ht="12.75" hidden="1">
      <c r="A52" s="1160" t="s">
        <v>807</v>
      </c>
      <c r="Q52" s="43"/>
      <c r="R52" s="43"/>
      <c r="S52" s="43"/>
      <c r="T52" s="43"/>
      <c r="U52" s="43"/>
      <c r="V52" s="43"/>
    </row>
    <row r="53" spans="1:22" ht="12.75" hidden="1">
      <c r="A53" s="1160"/>
      <c r="Q53" s="43"/>
      <c r="R53" s="43"/>
      <c r="S53" s="43"/>
      <c r="T53" s="43"/>
      <c r="U53" s="43"/>
      <c r="V53" s="43"/>
    </row>
    <row r="54" spans="1:22" ht="12.75" hidden="1">
      <c r="A54" s="1160" t="s">
        <v>808</v>
      </c>
      <c r="Q54" s="43"/>
      <c r="R54" s="43"/>
      <c r="S54" s="43"/>
      <c r="T54" s="43"/>
      <c r="U54" s="43"/>
      <c r="V54" s="43"/>
    </row>
    <row r="55" ht="12.75">
      <c r="A55" s="1160"/>
    </row>
    <row r="56" ht="12.75">
      <c r="A56" s="1160"/>
    </row>
  </sheetData>
  <sheetProtection/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M44" sqref="M44"/>
    </sheetView>
  </sheetViews>
  <sheetFormatPr defaultColWidth="9.140625" defaultRowHeight="12.75"/>
  <cols>
    <col min="1" max="1" width="37.7109375" style="43" customWidth="1"/>
    <col min="2" max="2" width="0" style="43" hidden="1" customWidth="1"/>
    <col min="3" max="3" width="9.140625" style="781" customWidth="1"/>
    <col min="4" max="6" width="0" style="43" hidden="1" customWidth="1"/>
    <col min="7" max="9" width="0" style="585" hidden="1" customWidth="1"/>
    <col min="10" max="10" width="11.57421875" style="585" customWidth="1"/>
    <col min="11" max="11" width="11.421875" style="585" customWidth="1"/>
    <col min="12" max="12" width="9.8515625" style="585" customWidth="1"/>
    <col min="13" max="13" width="9.140625" style="585" customWidth="1"/>
    <col min="14" max="14" width="9.28125" style="585" customWidth="1"/>
    <col min="15" max="15" width="9.140625" style="585" customWidth="1"/>
    <col min="16" max="16" width="12.00390625" style="585" customWidth="1"/>
    <col min="17" max="17" width="9.140625" style="289" customWidth="1"/>
    <col min="18" max="18" width="3.421875" style="585" customWidth="1"/>
    <col min="19" max="19" width="12.57421875" style="585" hidden="1" customWidth="1"/>
    <col min="20" max="20" width="11.8515625" style="585" hidden="1" customWidth="1"/>
    <col min="21" max="21" width="12.00390625" style="585" hidden="1" customWidth="1"/>
    <col min="22" max="16384" width="9.140625" style="43" customWidth="1"/>
  </cols>
  <sheetData>
    <row r="1" spans="1:21" s="130" customFormat="1" ht="15">
      <c r="A1" s="1161" t="s">
        <v>765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</row>
    <row r="2" spans="1:12" ht="21.75" customHeight="1">
      <c r="A2" s="1207" t="s">
        <v>688</v>
      </c>
      <c r="B2" s="1088"/>
      <c r="K2" s="1089"/>
      <c r="L2" s="1089"/>
    </row>
    <row r="3" spans="1:12" ht="12.75">
      <c r="A3" s="1093"/>
      <c r="K3" s="1089"/>
      <c r="L3" s="1089"/>
    </row>
    <row r="4" spans="1:12" ht="13.5" thickBot="1">
      <c r="A4" s="1160"/>
      <c r="B4" s="700"/>
      <c r="C4" s="783"/>
      <c r="D4" s="700"/>
      <c r="E4" s="700"/>
      <c r="K4" s="1089"/>
      <c r="L4" s="1089"/>
    </row>
    <row r="5" spans="1:12" ht="15.75" thickBot="1">
      <c r="A5" s="1087" t="s">
        <v>809</v>
      </c>
      <c r="B5" s="1091"/>
      <c r="C5" s="1326" t="s">
        <v>810</v>
      </c>
      <c r="D5" s="777"/>
      <c r="E5" s="778"/>
      <c r="F5" s="778"/>
      <c r="G5" s="960"/>
      <c r="H5" s="960"/>
      <c r="I5" s="960"/>
      <c r="J5" s="960"/>
      <c r="K5" s="1092"/>
      <c r="L5" s="1092"/>
    </row>
    <row r="6" spans="1:12" ht="23.25" customHeight="1" thickBot="1">
      <c r="A6" s="1093" t="s">
        <v>586</v>
      </c>
      <c r="K6" s="1089"/>
      <c r="L6" s="1089"/>
    </row>
    <row r="7" spans="1:21" ht="13.5" thickBot="1">
      <c r="A7" s="1209" t="s">
        <v>29</v>
      </c>
      <c r="B7" s="1371" t="s">
        <v>590</v>
      </c>
      <c r="C7" s="1095" t="s">
        <v>593</v>
      </c>
      <c r="D7" s="789"/>
      <c r="E7" s="787"/>
      <c r="F7" s="1095" t="s">
        <v>769</v>
      </c>
      <c r="G7" s="1097" t="s">
        <v>770</v>
      </c>
      <c r="H7" s="1097" t="s">
        <v>771</v>
      </c>
      <c r="I7" s="1097" t="s">
        <v>773</v>
      </c>
      <c r="J7" s="1211" t="s">
        <v>774</v>
      </c>
      <c r="K7" s="1211"/>
      <c r="L7" s="1211" t="s">
        <v>775</v>
      </c>
      <c r="M7" s="1211"/>
      <c r="N7" s="1211"/>
      <c r="O7" s="1211"/>
      <c r="P7" s="1212" t="s">
        <v>776</v>
      </c>
      <c r="Q7" s="1213" t="s">
        <v>589</v>
      </c>
      <c r="S7" s="1214" t="s">
        <v>777</v>
      </c>
      <c r="T7" s="1214"/>
      <c r="U7" s="1214"/>
    </row>
    <row r="8" spans="1:21" ht="13.5" thickBot="1">
      <c r="A8" s="1209"/>
      <c r="B8" s="1371"/>
      <c r="C8" s="1095"/>
      <c r="D8" s="799" t="s">
        <v>767</v>
      </c>
      <c r="E8" s="797" t="s">
        <v>768</v>
      </c>
      <c r="F8" s="1095"/>
      <c r="G8" s="1095"/>
      <c r="H8" s="1095"/>
      <c r="I8" s="1095"/>
      <c r="J8" s="1105" t="s">
        <v>33</v>
      </c>
      <c r="K8" s="1105" t="s">
        <v>34</v>
      </c>
      <c r="L8" s="1106" t="s">
        <v>600</v>
      </c>
      <c r="M8" s="1108" t="s">
        <v>603</v>
      </c>
      <c r="N8" s="1108" t="s">
        <v>606</v>
      </c>
      <c r="O8" s="1109" t="s">
        <v>609</v>
      </c>
      <c r="P8" s="1105" t="s">
        <v>610</v>
      </c>
      <c r="Q8" s="1216" t="s">
        <v>611</v>
      </c>
      <c r="S8" s="1217" t="s">
        <v>778</v>
      </c>
      <c r="T8" s="1218" t="s">
        <v>779</v>
      </c>
      <c r="U8" s="1218" t="s">
        <v>780</v>
      </c>
    </row>
    <row r="9" spans="1:21" ht="12.75">
      <c r="A9" s="1219" t="s">
        <v>612</v>
      </c>
      <c r="B9" s="1372"/>
      <c r="C9" s="1328"/>
      <c r="D9" s="1221">
        <v>12</v>
      </c>
      <c r="E9" s="1222">
        <v>12</v>
      </c>
      <c r="F9" s="1222">
        <v>12</v>
      </c>
      <c r="G9" s="1342">
        <v>13</v>
      </c>
      <c r="H9" s="1342">
        <v>13</v>
      </c>
      <c r="I9" s="1342">
        <v>13</v>
      </c>
      <c r="J9" s="1224"/>
      <c r="K9" s="1224"/>
      <c r="L9" s="1162">
        <v>12</v>
      </c>
      <c r="M9" s="1373"/>
      <c r="N9" s="1373"/>
      <c r="O9" s="1374"/>
      <c r="P9" s="1170" t="s">
        <v>613</v>
      </c>
      <c r="Q9" s="1227" t="s">
        <v>613</v>
      </c>
      <c r="R9" s="1228"/>
      <c r="S9" s="1331"/>
      <c r="T9" s="1322"/>
      <c r="U9" s="1322"/>
    </row>
    <row r="10" spans="1:21" ht="13.5" thickBot="1">
      <c r="A10" s="1230" t="s">
        <v>614</v>
      </c>
      <c r="B10" s="1375"/>
      <c r="C10" s="1332"/>
      <c r="D10" s="1231">
        <v>12</v>
      </c>
      <c r="E10" s="1232">
        <v>12</v>
      </c>
      <c r="F10" s="1232">
        <v>12</v>
      </c>
      <c r="G10" s="1236">
        <v>12.5</v>
      </c>
      <c r="H10" s="1236">
        <v>13</v>
      </c>
      <c r="I10" s="1236">
        <v>13</v>
      </c>
      <c r="J10" s="1234"/>
      <c r="K10" s="1270"/>
      <c r="L10" s="1164">
        <v>12</v>
      </c>
      <c r="M10" s="1376"/>
      <c r="N10" s="1376"/>
      <c r="O10" s="1377"/>
      <c r="P10" s="1233" t="s">
        <v>613</v>
      </c>
      <c r="Q10" s="1236" t="s">
        <v>613</v>
      </c>
      <c r="R10" s="1228"/>
      <c r="S10" s="1335"/>
      <c r="T10" s="1323"/>
      <c r="U10" s="1323"/>
    </row>
    <row r="11" spans="1:21" ht="12.75">
      <c r="A11" s="1238" t="s">
        <v>615</v>
      </c>
      <c r="B11" s="1378" t="s">
        <v>616</v>
      </c>
      <c r="C11" s="1336" t="s">
        <v>617</v>
      </c>
      <c r="D11" s="1239">
        <v>1937</v>
      </c>
      <c r="E11" s="1240">
        <v>2360</v>
      </c>
      <c r="F11" s="1240">
        <v>2579</v>
      </c>
      <c r="G11" s="1166">
        <v>2656</v>
      </c>
      <c r="H11" s="1166">
        <v>2748</v>
      </c>
      <c r="I11" s="1167">
        <v>2822</v>
      </c>
      <c r="J11" s="1241" t="s">
        <v>613</v>
      </c>
      <c r="K11" s="1242" t="s">
        <v>613</v>
      </c>
      <c r="L11" s="1168">
        <v>2822</v>
      </c>
      <c r="M11" s="1345"/>
      <c r="N11" s="1337"/>
      <c r="O11" s="1374"/>
      <c r="P11" s="1166" t="s">
        <v>613</v>
      </c>
      <c r="Q11" s="1245" t="s">
        <v>613</v>
      </c>
      <c r="R11" s="1228"/>
      <c r="S11" s="1246"/>
      <c r="T11" s="1166"/>
      <c r="U11" s="1166"/>
    </row>
    <row r="12" spans="1:21" ht="12.75">
      <c r="A12" s="1247" t="s">
        <v>618</v>
      </c>
      <c r="B12" s="1379" t="s">
        <v>619</v>
      </c>
      <c r="C12" s="1336" t="s">
        <v>620</v>
      </c>
      <c r="D12" s="1239">
        <v>-1776</v>
      </c>
      <c r="E12" s="1240">
        <v>-2076</v>
      </c>
      <c r="F12" s="1240">
        <v>2352</v>
      </c>
      <c r="G12" s="1166">
        <v>2488</v>
      </c>
      <c r="H12" s="1166">
        <v>2630</v>
      </c>
      <c r="I12" s="1166">
        <v>2658</v>
      </c>
      <c r="J12" s="1248" t="s">
        <v>613</v>
      </c>
      <c r="K12" s="1249" t="s">
        <v>613</v>
      </c>
      <c r="L12" s="1169">
        <v>2668</v>
      </c>
      <c r="M12" s="1339"/>
      <c r="N12" s="1339"/>
      <c r="O12" s="1380"/>
      <c r="P12" s="1166" t="s">
        <v>613</v>
      </c>
      <c r="Q12" s="1245" t="s">
        <v>613</v>
      </c>
      <c r="R12" s="1228"/>
      <c r="S12" s="1240"/>
      <c r="T12" s="1166"/>
      <c r="U12" s="1166"/>
    </row>
    <row r="13" spans="1:21" ht="12.75">
      <c r="A13" s="1247" t="s">
        <v>621</v>
      </c>
      <c r="B13" s="1379" t="s">
        <v>781</v>
      </c>
      <c r="C13" s="1336" t="s">
        <v>623</v>
      </c>
      <c r="D13" s="1239"/>
      <c r="E13" s="1240"/>
      <c r="F13" s="1240"/>
      <c r="G13" s="1166"/>
      <c r="H13" s="1166"/>
      <c r="I13" s="1166">
        <v>0</v>
      </c>
      <c r="J13" s="1248" t="s">
        <v>613</v>
      </c>
      <c r="K13" s="1249" t="s">
        <v>613</v>
      </c>
      <c r="L13" s="1169"/>
      <c r="M13" s="1339"/>
      <c r="N13" s="1339"/>
      <c r="O13" s="1380"/>
      <c r="P13" s="1166" t="s">
        <v>613</v>
      </c>
      <c r="Q13" s="1245" t="s">
        <v>613</v>
      </c>
      <c r="R13" s="1228"/>
      <c r="S13" s="1240"/>
      <c r="T13" s="1166"/>
      <c r="U13" s="1166"/>
    </row>
    <row r="14" spans="1:21" ht="12.75">
      <c r="A14" s="1247" t="s">
        <v>624</v>
      </c>
      <c r="B14" s="1379" t="s">
        <v>782</v>
      </c>
      <c r="C14" s="1336" t="s">
        <v>613</v>
      </c>
      <c r="D14" s="1239">
        <v>340</v>
      </c>
      <c r="E14" s="1240">
        <v>371</v>
      </c>
      <c r="F14" s="1240">
        <v>345</v>
      </c>
      <c r="G14" s="1166">
        <v>324</v>
      </c>
      <c r="H14" s="1166">
        <v>322</v>
      </c>
      <c r="I14" s="1166">
        <v>379</v>
      </c>
      <c r="J14" s="1248" t="s">
        <v>613</v>
      </c>
      <c r="K14" s="1249" t="s">
        <v>613</v>
      </c>
      <c r="L14" s="1169">
        <v>988</v>
      </c>
      <c r="M14" s="1339"/>
      <c r="N14" s="1339"/>
      <c r="O14" s="1380"/>
      <c r="P14" s="1166" t="s">
        <v>613</v>
      </c>
      <c r="Q14" s="1245" t="s">
        <v>613</v>
      </c>
      <c r="R14" s="1228"/>
      <c r="S14" s="1240"/>
      <c r="T14" s="1166"/>
      <c r="U14" s="1166"/>
    </row>
    <row r="15" spans="1:21" ht="13.5" thickBot="1">
      <c r="A15" s="1219" t="s">
        <v>626</v>
      </c>
      <c r="B15" s="1381" t="s">
        <v>783</v>
      </c>
      <c r="C15" s="1217" t="s">
        <v>628</v>
      </c>
      <c r="D15" s="1251">
        <v>625</v>
      </c>
      <c r="E15" s="1252">
        <v>697</v>
      </c>
      <c r="F15" s="1252">
        <v>933</v>
      </c>
      <c r="G15" s="1170">
        <v>473</v>
      </c>
      <c r="H15" s="1170">
        <v>545</v>
      </c>
      <c r="I15" s="1170">
        <v>406</v>
      </c>
      <c r="J15" s="1253" t="s">
        <v>613</v>
      </c>
      <c r="K15" s="1254" t="s">
        <v>613</v>
      </c>
      <c r="L15" s="1171">
        <v>826</v>
      </c>
      <c r="M15" s="1339"/>
      <c r="N15" s="1339"/>
      <c r="O15" s="1380"/>
      <c r="P15" s="1170" t="s">
        <v>613</v>
      </c>
      <c r="Q15" s="1227" t="s">
        <v>613</v>
      </c>
      <c r="R15" s="1228"/>
      <c r="S15" s="1232"/>
      <c r="T15" s="1170"/>
      <c r="U15" s="1170"/>
    </row>
    <row r="16" spans="1:21" ht="15" thickBot="1">
      <c r="A16" s="1257" t="s">
        <v>629</v>
      </c>
      <c r="B16" s="1382"/>
      <c r="C16" s="878"/>
      <c r="D16" s="1258">
        <v>1130</v>
      </c>
      <c r="E16" s="1259">
        <v>1361</v>
      </c>
      <c r="F16" s="1259">
        <f>F11-F12+F14+F15</f>
        <v>1505</v>
      </c>
      <c r="G16" s="1260">
        <f>G11-G12+G14+G15</f>
        <v>965</v>
      </c>
      <c r="H16" s="1267">
        <f>H11-H12+H13+H14+H15</f>
        <v>985</v>
      </c>
      <c r="I16" s="1267">
        <v>949</v>
      </c>
      <c r="J16" s="1261" t="s">
        <v>613</v>
      </c>
      <c r="K16" s="1262" t="s">
        <v>613</v>
      </c>
      <c r="L16" s="1263">
        <f>L11-L12+L13+L14+L15</f>
        <v>1968</v>
      </c>
      <c r="M16" s="1263"/>
      <c r="N16" s="1263"/>
      <c r="O16" s="1261"/>
      <c r="P16" s="1260" t="s">
        <v>613</v>
      </c>
      <c r="Q16" s="1266" t="s">
        <v>613</v>
      </c>
      <c r="R16" s="1228"/>
      <c r="S16" s="1267">
        <f>S11-S12+S13+S14+S15</f>
        <v>0</v>
      </c>
      <c r="T16" s="1267">
        <f>T11-T12+T13+T14+T15</f>
        <v>0</v>
      </c>
      <c r="U16" s="1267">
        <f>U11-U12+U13+U14+U15</f>
        <v>0</v>
      </c>
    </row>
    <row r="17" spans="1:21" ht="12.75">
      <c r="A17" s="1219" t="s">
        <v>630</v>
      </c>
      <c r="B17" s="1378" t="s">
        <v>631</v>
      </c>
      <c r="C17" s="1217">
        <v>401</v>
      </c>
      <c r="D17" s="1251">
        <v>161</v>
      </c>
      <c r="E17" s="1252">
        <v>284</v>
      </c>
      <c r="F17" s="1252">
        <v>227</v>
      </c>
      <c r="G17" s="1170">
        <v>168</v>
      </c>
      <c r="H17" s="1170">
        <v>118</v>
      </c>
      <c r="I17" s="1170">
        <v>164</v>
      </c>
      <c r="J17" s="1241" t="s">
        <v>613</v>
      </c>
      <c r="K17" s="1242" t="s">
        <v>613</v>
      </c>
      <c r="L17" s="1171">
        <v>154</v>
      </c>
      <c r="M17" s="1345"/>
      <c r="N17" s="1339"/>
      <c r="O17" s="1374"/>
      <c r="P17" s="1170" t="s">
        <v>613</v>
      </c>
      <c r="Q17" s="1227" t="s">
        <v>613</v>
      </c>
      <c r="R17" s="1228"/>
      <c r="S17" s="1268"/>
      <c r="T17" s="1170"/>
      <c r="U17" s="1170"/>
    </row>
    <row r="18" spans="1:21" ht="12.75">
      <c r="A18" s="1247" t="s">
        <v>632</v>
      </c>
      <c r="B18" s="1379" t="s">
        <v>633</v>
      </c>
      <c r="C18" s="1336" t="s">
        <v>634</v>
      </c>
      <c r="D18" s="1239">
        <v>106</v>
      </c>
      <c r="E18" s="1240">
        <v>200</v>
      </c>
      <c r="F18" s="1240">
        <v>556</v>
      </c>
      <c r="G18" s="1166">
        <v>84</v>
      </c>
      <c r="H18" s="1166">
        <v>146</v>
      </c>
      <c r="I18" s="1166">
        <v>104</v>
      </c>
      <c r="J18" s="1248" t="s">
        <v>613</v>
      </c>
      <c r="K18" s="1249" t="s">
        <v>613</v>
      </c>
      <c r="L18" s="1169">
        <v>118</v>
      </c>
      <c r="M18" s="1339"/>
      <c r="N18" s="1339"/>
      <c r="O18" s="1380"/>
      <c r="P18" s="1166" t="s">
        <v>613</v>
      </c>
      <c r="Q18" s="1245" t="s">
        <v>613</v>
      </c>
      <c r="R18" s="1228"/>
      <c r="S18" s="1240"/>
      <c r="T18" s="1166"/>
      <c r="U18" s="1166"/>
    </row>
    <row r="19" spans="1:21" ht="12.75">
      <c r="A19" s="1247" t="s">
        <v>635</v>
      </c>
      <c r="B19" s="1379" t="s">
        <v>763</v>
      </c>
      <c r="C19" s="1336" t="s">
        <v>613</v>
      </c>
      <c r="D19" s="1239"/>
      <c r="E19" s="1240"/>
      <c r="F19" s="1240"/>
      <c r="G19" s="1166"/>
      <c r="H19" s="1166"/>
      <c r="I19" s="1166">
        <v>0</v>
      </c>
      <c r="J19" s="1248" t="s">
        <v>613</v>
      </c>
      <c r="K19" s="1249" t="s">
        <v>613</v>
      </c>
      <c r="L19" s="1169"/>
      <c r="M19" s="1339"/>
      <c r="N19" s="1339"/>
      <c r="O19" s="1380"/>
      <c r="P19" s="1166" t="s">
        <v>613</v>
      </c>
      <c r="Q19" s="1245" t="s">
        <v>613</v>
      </c>
      <c r="R19" s="1228"/>
      <c r="S19" s="1240"/>
      <c r="T19" s="1166"/>
      <c r="U19" s="1166"/>
    </row>
    <row r="20" spans="1:21" ht="12.75">
      <c r="A20" s="1247" t="s">
        <v>637</v>
      </c>
      <c r="B20" s="1379" t="s">
        <v>636</v>
      </c>
      <c r="C20" s="1336" t="s">
        <v>613</v>
      </c>
      <c r="D20" s="1239">
        <v>269</v>
      </c>
      <c r="E20" s="1240">
        <v>272</v>
      </c>
      <c r="F20" s="1240">
        <v>722</v>
      </c>
      <c r="G20" s="1166">
        <v>696</v>
      </c>
      <c r="H20" s="1166">
        <v>719</v>
      </c>
      <c r="I20" s="1166">
        <v>680</v>
      </c>
      <c r="J20" s="1248" t="s">
        <v>613</v>
      </c>
      <c r="K20" s="1249" t="s">
        <v>613</v>
      </c>
      <c r="L20" s="1169">
        <v>1642</v>
      </c>
      <c r="M20" s="1339"/>
      <c r="N20" s="1339"/>
      <c r="O20" s="1380"/>
      <c r="P20" s="1166" t="s">
        <v>613</v>
      </c>
      <c r="Q20" s="1245" t="s">
        <v>613</v>
      </c>
      <c r="R20" s="1228"/>
      <c r="S20" s="1240"/>
      <c r="T20" s="1166"/>
      <c r="U20" s="1166"/>
    </row>
    <row r="21" spans="1:21" ht="13.5" thickBot="1">
      <c r="A21" s="1230" t="s">
        <v>639</v>
      </c>
      <c r="B21" s="1383"/>
      <c r="C21" s="1343" t="s">
        <v>613</v>
      </c>
      <c r="D21" s="1239"/>
      <c r="E21" s="1240"/>
      <c r="F21" s="1240"/>
      <c r="G21" s="1172"/>
      <c r="H21" s="1172"/>
      <c r="I21" s="1172">
        <v>0</v>
      </c>
      <c r="J21" s="1234" t="s">
        <v>613</v>
      </c>
      <c r="K21" s="1270" t="s">
        <v>613</v>
      </c>
      <c r="L21" s="1173"/>
      <c r="M21" s="1344"/>
      <c r="N21" s="1341"/>
      <c r="O21" s="1377"/>
      <c r="P21" s="1172" t="s">
        <v>613</v>
      </c>
      <c r="Q21" s="1272" t="s">
        <v>613</v>
      </c>
      <c r="R21" s="1228"/>
      <c r="S21" s="1273"/>
      <c r="T21" s="1172"/>
      <c r="U21" s="1172"/>
    </row>
    <row r="22" spans="1:21" ht="14.25">
      <c r="A22" s="1274" t="s">
        <v>641</v>
      </c>
      <c r="B22" s="1378" t="s">
        <v>642</v>
      </c>
      <c r="C22" s="763" t="s">
        <v>613</v>
      </c>
      <c r="D22" s="1275">
        <v>4589</v>
      </c>
      <c r="E22" s="1246">
        <v>4639</v>
      </c>
      <c r="F22" s="1246">
        <v>4404</v>
      </c>
      <c r="G22" s="1176">
        <v>4342</v>
      </c>
      <c r="H22" s="1176">
        <v>4912</v>
      </c>
      <c r="I22" s="1193">
        <v>4957</v>
      </c>
      <c r="J22" s="1194">
        <f>J35</f>
        <v>4802</v>
      </c>
      <c r="K22" s="1194">
        <f>K35</f>
        <v>4882</v>
      </c>
      <c r="L22" s="1179">
        <v>1208</v>
      </c>
      <c r="M22" s="1345"/>
      <c r="N22" s="1330"/>
      <c r="O22" s="1306"/>
      <c r="P22" s="1176">
        <f>SUM(L22:O22)</f>
        <v>1208</v>
      </c>
      <c r="Q22" s="1302">
        <f>(P22/K22)*100</f>
        <v>24.743957394510446</v>
      </c>
      <c r="R22" s="1228"/>
      <c r="S22" s="1246"/>
      <c r="T22" s="1180"/>
      <c r="U22" s="1176"/>
    </row>
    <row r="23" spans="1:21" ht="14.25">
      <c r="A23" s="1247" t="s">
        <v>643</v>
      </c>
      <c r="B23" s="1379" t="s">
        <v>644</v>
      </c>
      <c r="C23" s="764" t="s">
        <v>613</v>
      </c>
      <c r="D23" s="1239">
        <v>115</v>
      </c>
      <c r="E23" s="1240"/>
      <c r="F23" s="1240"/>
      <c r="G23" s="1183"/>
      <c r="H23" s="1183"/>
      <c r="I23" s="1183">
        <v>0</v>
      </c>
      <c r="J23" s="1196"/>
      <c r="K23" s="1204"/>
      <c r="L23" s="1186"/>
      <c r="M23" s="1337"/>
      <c r="N23" s="1340"/>
      <c r="O23" s="1306"/>
      <c r="P23" s="1183">
        <f aca="true" t="shared" si="0" ref="P23:P45">SUM(L23:O23)</f>
        <v>0</v>
      </c>
      <c r="Q23" s="1350" t="e">
        <f aca="true" t="shared" si="1" ref="Q23:Q45">(P23/K23)*100</f>
        <v>#DIV/0!</v>
      </c>
      <c r="R23" s="1228"/>
      <c r="S23" s="1240"/>
      <c r="T23" s="1184"/>
      <c r="U23" s="1183"/>
    </row>
    <row r="24" spans="1:21" ht="15" thickBot="1">
      <c r="A24" s="1230" t="s">
        <v>645</v>
      </c>
      <c r="B24" s="1383" t="s">
        <v>644</v>
      </c>
      <c r="C24" s="765">
        <v>672</v>
      </c>
      <c r="D24" s="1282">
        <v>1331</v>
      </c>
      <c r="E24" s="1283">
        <v>1422</v>
      </c>
      <c r="F24" s="1283">
        <v>1150</v>
      </c>
      <c r="G24" s="1189">
        <v>1100</v>
      </c>
      <c r="H24" s="1189">
        <v>1250</v>
      </c>
      <c r="I24" s="1189">
        <v>1100</v>
      </c>
      <c r="J24" s="1324">
        <f>SUM(J25:J29)</f>
        <v>1200</v>
      </c>
      <c r="K24" s="1324">
        <f>SUM(K25:K29)</f>
        <v>1200</v>
      </c>
      <c r="L24" s="1192">
        <v>300</v>
      </c>
      <c r="M24" s="1351"/>
      <c r="N24" s="1334"/>
      <c r="O24" s="1384"/>
      <c r="P24" s="1189">
        <f t="shared" si="0"/>
        <v>300</v>
      </c>
      <c r="Q24" s="1355">
        <f t="shared" si="1"/>
        <v>25</v>
      </c>
      <c r="R24" s="1228"/>
      <c r="S24" s="1232"/>
      <c r="T24" s="1190"/>
      <c r="U24" s="1189"/>
    </row>
    <row r="25" spans="1:21" ht="14.25">
      <c r="A25" s="1238" t="s">
        <v>646</v>
      </c>
      <c r="B25" s="1378" t="s">
        <v>784</v>
      </c>
      <c r="C25" s="763">
        <v>501</v>
      </c>
      <c r="D25" s="1239">
        <v>634</v>
      </c>
      <c r="E25" s="1240">
        <v>683</v>
      </c>
      <c r="F25" s="1240">
        <v>650</v>
      </c>
      <c r="G25" s="1193">
        <v>453</v>
      </c>
      <c r="H25" s="1193">
        <v>397</v>
      </c>
      <c r="I25" s="1193">
        <v>419</v>
      </c>
      <c r="J25" s="1194">
        <v>330</v>
      </c>
      <c r="K25" s="1194">
        <v>330</v>
      </c>
      <c r="L25" s="1194">
        <v>61</v>
      </c>
      <c r="M25" s="1337"/>
      <c r="N25" s="1345"/>
      <c r="O25" s="1330"/>
      <c r="P25" s="1180">
        <f t="shared" si="0"/>
        <v>61</v>
      </c>
      <c r="Q25" s="1359">
        <f t="shared" si="1"/>
        <v>18.484848484848484</v>
      </c>
      <c r="R25" s="1228"/>
      <c r="S25" s="1268"/>
      <c r="T25" s="1177"/>
      <c r="U25" s="1193"/>
    </row>
    <row r="26" spans="1:21" ht="14.25">
      <c r="A26" s="1247" t="s">
        <v>648</v>
      </c>
      <c r="B26" s="1379" t="s">
        <v>785</v>
      </c>
      <c r="C26" s="764">
        <v>502</v>
      </c>
      <c r="D26" s="1239">
        <v>365</v>
      </c>
      <c r="E26" s="1240">
        <v>421</v>
      </c>
      <c r="F26" s="1240">
        <v>485</v>
      </c>
      <c r="G26" s="1183">
        <v>408</v>
      </c>
      <c r="H26" s="1183">
        <v>391</v>
      </c>
      <c r="I26" s="1183">
        <v>309</v>
      </c>
      <c r="J26" s="1196">
        <v>310</v>
      </c>
      <c r="K26" s="1196">
        <v>310</v>
      </c>
      <c r="L26" s="1196">
        <v>132</v>
      </c>
      <c r="M26" s="1337"/>
      <c r="N26" s="1339"/>
      <c r="O26" s="1338"/>
      <c r="P26" s="1184">
        <f t="shared" si="0"/>
        <v>132</v>
      </c>
      <c r="Q26" s="1361">
        <f t="shared" si="1"/>
        <v>42.58064516129032</v>
      </c>
      <c r="R26" s="1228"/>
      <c r="S26" s="1240"/>
      <c r="T26" s="1184"/>
      <c r="U26" s="1183"/>
    </row>
    <row r="27" spans="1:21" ht="14.25">
      <c r="A27" s="1247" t="s">
        <v>650</v>
      </c>
      <c r="B27" s="1379" t="s">
        <v>786</v>
      </c>
      <c r="C27" s="764">
        <v>504</v>
      </c>
      <c r="D27" s="1239"/>
      <c r="E27" s="1240"/>
      <c r="F27" s="1240"/>
      <c r="G27" s="1183"/>
      <c r="H27" s="1183"/>
      <c r="I27" s="1183">
        <v>0</v>
      </c>
      <c r="J27" s="1196"/>
      <c r="K27" s="1196"/>
      <c r="L27" s="1196"/>
      <c r="M27" s="1337"/>
      <c r="N27" s="1339"/>
      <c r="O27" s="1338"/>
      <c r="P27" s="1184">
        <f t="shared" si="0"/>
        <v>0</v>
      </c>
      <c r="Q27" s="1361" t="e">
        <f t="shared" si="1"/>
        <v>#DIV/0!</v>
      </c>
      <c r="R27" s="1228"/>
      <c r="S27" s="1240"/>
      <c r="T27" s="1184"/>
      <c r="U27" s="1183"/>
    </row>
    <row r="28" spans="1:21" ht="14.25">
      <c r="A28" s="1247" t="s">
        <v>652</v>
      </c>
      <c r="B28" s="1379" t="s">
        <v>787</v>
      </c>
      <c r="C28" s="764">
        <v>511</v>
      </c>
      <c r="D28" s="1239">
        <v>70</v>
      </c>
      <c r="E28" s="1240">
        <v>121</v>
      </c>
      <c r="F28" s="1240">
        <v>73</v>
      </c>
      <c r="G28" s="1183">
        <v>449</v>
      </c>
      <c r="H28" s="1183">
        <v>60</v>
      </c>
      <c r="I28" s="1183">
        <v>103</v>
      </c>
      <c r="J28" s="1196">
        <v>200</v>
      </c>
      <c r="K28" s="1196">
        <v>200</v>
      </c>
      <c r="L28" s="1196">
        <v>4</v>
      </c>
      <c r="M28" s="1337"/>
      <c r="N28" s="1339"/>
      <c r="O28" s="1338"/>
      <c r="P28" s="1184">
        <f t="shared" si="0"/>
        <v>4</v>
      </c>
      <c r="Q28" s="1361">
        <f t="shared" si="1"/>
        <v>2</v>
      </c>
      <c r="R28" s="1228"/>
      <c r="S28" s="1240"/>
      <c r="T28" s="1184"/>
      <c r="U28" s="1183"/>
    </row>
    <row r="29" spans="1:21" ht="14.25">
      <c r="A29" s="1247" t="s">
        <v>654</v>
      </c>
      <c r="B29" s="1379" t="s">
        <v>788</v>
      </c>
      <c r="C29" s="764">
        <v>518</v>
      </c>
      <c r="D29" s="1239">
        <v>195</v>
      </c>
      <c r="E29" s="1240">
        <v>246</v>
      </c>
      <c r="F29" s="1240">
        <v>207</v>
      </c>
      <c r="G29" s="1183">
        <v>275</v>
      </c>
      <c r="H29" s="1183">
        <v>257</v>
      </c>
      <c r="I29" s="1183">
        <v>358</v>
      </c>
      <c r="J29" s="1196">
        <v>360</v>
      </c>
      <c r="K29" s="1196">
        <v>360</v>
      </c>
      <c r="L29" s="1196">
        <v>75</v>
      </c>
      <c r="M29" s="1337"/>
      <c r="N29" s="1339"/>
      <c r="O29" s="1338"/>
      <c r="P29" s="1184">
        <f t="shared" si="0"/>
        <v>75</v>
      </c>
      <c r="Q29" s="1361">
        <f t="shared" si="1"/>
        <v>20.833333333333336</v>
      </c>
      <c r="R29" s="1228"/>
      <c r="S29" s="1240"/>
      <c r="T29" s="1184"/>
      <c r="U29" s="1183"/>
    </row>
    <row r="30" spans="1:21" ht="14.25">
      <c r="A30" s="1247" t="s">
        <v>656</v>
      </c>
      <c r="B30" s="1370" t="s">
        <v>789</v>
      </c>
      <c r="C30" s="764">
        <v>521</v>
      </c>
      <c r="D30" s="1239">
        <v>2310</v>
      </c>
      <c r="E30" s="1240">
        <v>2396</v>
      </c>
      <c r="F30" s="1240">
        <v>2490</v>
      </c>
      <c r="G30" s="1183">
        <v>2520</v>
      </c>
      <c r="H30" s="1183">
        <v>2926</v>
      </c>
      <c r="I30" s="1183">
        <v>3016</v>
      </c>
      <c r="J30" s="1196">
        <v>2634</v>
      </c>
      <c r="K30" s="1196">
        <v>2693</v>
      </c>
      <c r="L30" s="1196">
        <v>731</v>
      </c>
      <c r="M30" s="1337"/>
      <c r="N30" s="1339"/>
      <c r="O30" s="1338"/>
      <c r="P30" s="1184">
        <f t="shared" si="0"/>
        <v>731</v>
      </c>
      <c r="Q30" s="1361">
        <f t="shared" si="1"/>
        <v>27.14444857036762</v>
      </c>
      <c r="R30" s="1228"/>
      <c r="S30" s="1240"/>
      <c r="T30" s="1184"/>
      <c r="U30" s="1183"/>
    </row>
    <row r="31" spans="1:22" ht="14.25">
      <c r="A31" s="1247" t="s">
        <v>658</v>
      </c>
      <c r="B31" s="1370" t="s">
        <v>790</v>
      </c>
      <c r="C31" s="764" t="s">
        <v>660</v>
      </c>
      <c r="D31" s="1239">
        <v>897</v>
      </c>
      <c r="E31" s="1240">
        <v>935</v>
      </c>
      <c r="F31" s="1240">
        <v>953</v>
      </c>
      <c r="G31" s="1183">
        <v>948</v>
      </c>
      <c r="H31" s="1183">
        <v>1108</v>
      </c>
      <c r="I31" s="1183">
        <v>1108</v>
      </c>
      <c r="J31" s="1196">
        <v>922</v>
      </c>
      <c r="K31" s="1196">
        <v>943</v>
      </c>
      <c r="L31" s="1196">
        <v>262</v>
      </c>
      <c r="M31" s="1337"/>
      <c r="N31" s="1339"/>
      <c r="O31" s="1338"/>
      <c r="P31" s="1184">
        <f t="shared" si="0"/>
        <v>262</v>
      </c>
      <c r="Q31" s="1361">
        <f t="shared" si="1"/>
        <v>27.783669141039237</v>
      </c>
      <c r="R31" s="1228"/>
      <c r="S31" s="1240"/>
      <c r="T31" s="1184"/>
      <c r="U31" s="1183"/>
      <c r="V31" s="1368"/>
    </row>
    <row r="32" spans="1:21" ht="14.25">
      <c r="A32" s="1247" t="s">
        <v>661</v>
      </c>
      <c r="B32" s="1379" t="s">
        <v>791</v>
      </c>
      <c r="C32" s="764">
        <v>557</v>
      </c>
      <c r="D32" s="1239"/>
      <c r="E32" s="1240"/>
      <c r="F32" s="1240"/>
      <c r="G32" s="1183"/>
      <c r="H32" s="1183"/>
      <c r="I32" s="1183">
        <v>0</v>
      </c>
      <c r="J32" s="1196"/>
      <c r="K32" s="1196"/>
      <c r="L32" s="1196"/>
      <c r="M32" s="1337"/>
      <c r="N32" s="1339"/>
      <c r="O32" s="1338"/>
      <c r="P32" s="1184">
        <f t="shared" si="0"/>
        <v>0</v>
      </c>
      <c r="Q32" s="1361" t="e">
        <f t="shared" si="1"/>
        <v>#DIV/0!</v>
      </c>
      <c r="R32" s="1228"/>
      <c r="S32" s="1240"/>
      <c r="T32" s="1184"/>
      <c r="U32" s="1183"/>
    </row>
    <row r="33" spans="1:21" ht="14.25">
      <c r="A33" s="1247" t="s">
        <v>663</v>
      </c>
      <c r="B33" s="1379" t="s">
        <v>792</v>
      </c>
      <c r="C33" s="764">
        <v>551</v>
      </c>
      <c r="D33" s="1239">
        <v>21</v>
      </c>
      <c r="E33" s="1240">
        <v>40</v>
      </c>
      <c r="F33" s="1240">
        <v>60</v>
      </c>
      <c r="G33" s="1183">
        <v>59</v>
      </c>
      <c r="H33" s="1183">
        <v>59</v>
      </c>
      <c r="I33" s="1183">
        <v>27</v>
      </c>
      <c r="J33" s="1196"/>
      <c r="K33" s="1196"/>
      <c r="L33" s="1196">
        <v>10</v>
      </c>
      <c r="M33" s="1337"/>
      <c r="N33" s="1339"/>
      <c r="O33" s="1338"/>
      <c r="P33" s="1184">
        <f t="shared" si="0"/>
        <v>10</v>
      </c>
      <c r="Q33" s="1361" t="e">
        <f t="shared" si="1"/>
        <v>#DIV/0!</v>
      </c>
      <c r="R33" s="1228"/>
      <c r="S33" s="1240"/>
      <c r="T33" s="1184"/>
      <c r="U33" s="1183"/>
    </row>
    <row r="34" spans="1:22" ht="15" thickBot="1">
      <c r="A34" s="1219" t="s">
        <v>665</v>
      </c>
      <c r="B34" s="1381" t="s">
        <v>793</v>
      </c>
      <c r="C34" s="766" t="s">
        <v>666</v>
      </c>
      <c r="D34" s="1251">
        <v>18</v>
      </c>
      <c r="E34" s="1252">
        <v>20</v>
      </c>
      <c r="F34" s="1252">
        <v>28</v>
      </c>
      <c r="G34" s="1198">
        <v>21</v>
      </c>
      <c r="H34" s="1198">
        <v>78</v>
      </c>
      <c r="I34" s="1198">
        <v>57</v>
      </c>
      <c r="J34" s="1199">
        <v>46</v>
      </c>
      <c r="K34" s="1199">
        <v>46</v>
      </c>
      <c r="L34" s="1203">
        <v>6</v>
      </c>
      <c r="M34" s="1337"/>
      <c r="N34" s="1344"/>
      <c r="O34" s="1353"/>
      <c r="P34" s="1201">
        <f t="shared" si="0"/>
        <v>6</v>
      </c>
      <c r="Q34" s="1385">
        <f t="shared" si="1"/>
        <v>13.043478260869565</v>
      </c>
      <c r="R34" s="1228"/>
      <c r="S34" s="1273"/>
      <c r="T34" s="1201"/>
      <c r="U34" s="1198"/>
      <c r="V34" s="1368"/>
    </row>
    <row r="35" spans="1:21" ht="15" thickBot="1">
      <c r="A35" s="1293" t="s">
        <v>667</v>
      </c>
      <c r="B35" s="1386" t="s">
        <v>668</v>
      </c>
      <c r="C35" s="925"/>
      <c r="D35" s="1258">
        <f aca="true" t="shared" si="2" ref="D35:L35">SUM(D25:D34)</f>
        <v>4510</v>
      </c>
      <c r="E35" s="1259">
        <f t="shared" si="2"/>
        <v>4862</v>
      </c>
      <c r="F35" s="1259">
        <f t="shared" si="2"/>
        <v>4946</v>
      </c>
      <c r="G35" s="1259">
        <f t="shared" si="2"/>
        <v>5133</v>
      </c>
      <c r="H35" s="1259">
        <f>SUM(H25:H34)</f>
        <v>5276</v>
      </c>
      <c r="I35" s="1259">
        <v>5397</v>
      </c>
      <c r="J35" s="1295">
        <f t="shared" si="2"/>
        <v>4802</v>
      </c>
      <c r="K35" s="1295">
        <f t="shared" si="2"/>
        <v>4882</v>
      </c>
      <c r="L35" s="1366">
        <f t="shared" si="2"/>
        <v>1281</v>
      </c>
      <c r="M35" s="1366"/>
      <c r="N35" s="1387"/>
      <c r="O35" s="1297"/>
      <c r="P35" s="1259">
        <f t="shared" si="0"/>
        <v>1281</v>
      </c>
      <c r="Q35" s="1311">
        <f t="shared" si="1"/>
        <v>26.23924621056944</v>
      </c>
      <c r="R35" s="1228"/>
      <c r="S35" s="1259">
        <f>SUM(S25:S34)</f>
        <v>0</v>
      </c>
      <c r="T35" s="1259">
        <f>SUM(T25:T34)</f>
        <v>0</v>
      </c>
      <c r="U35" s="1259">
        <f>SUM(U25:U34)</f>
        <v>0</v>
      </c>
    </row>
    <row r="36" spans="1:21" ht="14.25">
      <c r="A36" s="1238" t="s">
        <v>669</v>
      </c>
      <c r="B36" s="1378" t="s">
        <v>794</v>
      </c>
      <c r="C36" s="763">
        <v>601</v>
      </c>
      <c r="D36" s="1300"/>
      <c r="E36" s="1268"/>
      <c r="F36" s="1268"/>
      <c r="G36" s="1193"/>
      <c r="H36" s="1193"/>
      <c r="I36" s="1193">
        <v>0</v>
      </c>
      <c r="J36" s="1194"/>
      <c r="K36" s="1205"/>
      <c r="L36" s="1202"/>
      <c r="M36" s="1337"/>
      <c r="N36" s="1330"/>
      <c r="O36" s="1306"/>
      <c r="P36" s="1193">
        <f t="shared" si="0"/>
        <v>0</v>
      </c>
      <c r="Q36" s="1359" t="e">
        <f t="shared" si="1"/>
        <v>#DIV/0!</v>
      </c>
      <c r="R36" s="1228"/>
      <c r="S36" s="1268"/>
      <c r="T36" s="1177"/>
      <c r="U36" s="1193"/>
    </row>
    <row r="37" spans="1:21" ht="14.25">
      <c r="A37" s="1247" t="s">
        <v>671</v>
      </c>
      <c r="B37" s="1379" t="s">
        <v>795</v>
      </c>
      <c r="C37" s="764">
        <v>602</v>
      </c>
      <c r="D37" s="1239">
        <v>266</v>
      </c>
      <c r="E37" s="1240">
        <v>253</v>
      </c>
      <c r="F37" s="1240">
        <v>355</v>
      </c>
      <c r="G37" s="1183">
        <v>364</v>
      </c>
      <c r="H37" s="1183">
        <v>362</v>
      </c>
      <c r="I37" s="1183">
        <v>358</v>
      </c>
      <c r="J37" s="1196"/>
      <c r="K37" s="1204"/>
      <c r="L37" s="1196">
        <v>116</v>
      </c>
      <c r="M37" s="1337"/>
      <c r="N37" s="1340"/>
      <c r="O37" s="1306"/>
      <c r="P37" s="1183">
        <f t="shared" si="0"/>
        <v>116</v>
      </c>
      <c r="Q37" s="1361" t="e">
        <f t="shared" si="1"/>
        <v>#DIV/0!</v>
      </c>
      <c r="R37" s="1228"/>
      <c r="S37" s="1240"/>
      <c r="T37" s="1184"/>
      <c r="U37" s="1183"/>
    </row>
    <row r="38" spans="1:21" ht="14.25">
      <c r="A38" s="1247" t="s">
        <v>673</v>
      </c>
      <c r="B38" s="1379" t="s">
        <v>796</v>
      </c>
      <c r="C38" s="764">
        <v>604</v>
      </c>
      <c r="D38" s="1239"/>
      <c r="E38" s="1240"/>
      <c r="F38" s="1240"/>
      <c r="G38" s="1183"/>
      <c r="H38" s="1183"/>
      <c r="I38" s="1183">
        <v>0</v>
      </c>
      <c r="J38" s="1196"/>
      <c r="K38" s="1204"/>
      <c r="L38" s="1196"/>
      <c r="M38" s="1337"/>
      <c r="N38" s="1340"/>
      <c r="O38" s="1306"/>
      <c r="P38" s="1183">
        <f t="shared" si="0"/>
        <v>0</v>
      </c>
      <c r="Q38" s="1361" t="e">
        <f t="shared" si="1"/>
        <v>#DIV/0!</v>
      </c>
      <c r="R38" s="1228"/>
      <c r="S38" s="1240"/>
      <c r="T38" s="1184"/>
      <c r="U38" s="1183"/>
    </row>
    <row r="39" spans="1:21" ht="14.25">
      <c r="A39" s="1247" t="s">
        <v>675</v>
      </c>
      <c r="B39" s="1379" t="s">
        <v>797</v>
      </c>
      <c r="C39" s="764" t="s">
        <v>677</v>
      </c>
      <c r="D39" s="1239">
        <v>4475</v>
      </c>
      <c r="E39" s="1240">
        <v>4639</v>
      </c>
      <c r="F39" s="1240">
        <v>4404</v>
      </c>
      <c r="G39" s="1183">
        <v>4342</v>
      </c>
      <c r="H39" s="1183">
        <v>4912</v>
      </c>
      <c r="I39" s="1183">
        <v>4957</v>
      </c>
      <c r="J39" s="1196">
        <v>4802</v>
      </c>
      <c r="K39" s="1204">
        <v>4882</v>
      </c>
      <c r="L39" s="1196">
        <v>1208</v>
      </c>
      <c r="M39" s="1337"/>
      <c r="N39" s="1340"/>
      <c r="O39" s="1306"/>
      <c r="P39" s="1183">
        <f t="shared" si="0"/>
        <v>1208</v>
      </c>
      <c r="Q39" s="1361">
        <f t="shared" si="1"/>
        <v>24.743957394510446</v>
      </c>
      <c r="R39" s="1228"/>
      <c r="S39" s="1240"/>
      <c r="T39" s="1184"/>
      <c r="U39" s="1183"/>
    </row>
    <row r="40" spans="1:21" ht="15" thickBot="1">
      <c r="A40" s="1219" t="s">
        <v>678</v>
      </c>
      <c r="B40" s="1381" t="s">
        <v>793</v>
      </c>
      <c r="C40" s="766" t="s">
        <v>679</v>
      </c>
      <c r="D40" s="1251">
        <v>20</v>
      </c>
      <c r="E40" s="1252">
        <v>175</v>
      </c>
      <c r="F40" s="1252">
        <v>187</v>
      </c>
      <c r="G40" s="1198">
        <v>444</v>
      </c>
      <c r="H40" s="1198">
        <v>4</v>
      </c>
      <c r="I40" s="1198">
        <v>84</v>
      </c>
      <c r="J40" s="1199"/>
      <c r="K40" s="1206"/>
      <c r="L40" s="1203">
        <v>10</v>
      </c>
      <c r="M40" s="1337"/>
      <c r="N40" s="1334"/>
      <c r="O40" s="1306"/>
      <c r="P40" s="1189">
        <f t="shared" si="0"/>
        <v>10</v>
      </c>
      <c r="Q40" s="1364" t="e">
        <f t="shared" si="1"/>
        <v>#DIV/0!</v>
      </c>
      <c r="R40" s="1228"/>
      <c r="S40" s="1273"/>
      <c r="T40" s="1201"/>
      <c r="U40" s="1198"/>
    </row>
    <row r="41" spans="1:21" ht="15" thickBot="1">
      <c r="A41" s="1293" t="s">
        <v>680</v>
      </c>
      <c r="B41" s="1386" t="s">
        <v>681</v>
      </c>
      <c r="C41" s="925" t="s">
        <v>613</v>
      </c>
      <c r="D41" s="1258">
        <f aca="true" t="shared" si="3" ref="D41:O41">SUM(D36:D40)</f>
        <v>4761</v>
      </c>
      <c r="E41" s="1259">
        <f t="shared" si="3"/>
        <v>5067</v>
      </c>
      <c r="F41" s="1259">
        <f t="shared" si="3"/>
        <v>4946</v>
      </c>
      <c r="G41" s="1259">
        <f t="shared" si="3"/>
        <v>5150</v>
      </c>
      <c r="H41" s="1259">
        <f>SUM(H36:H40)</f>
        <v>5278</v>
      </c>
      <c r="I41" s="1259">
        <v>5399</v>
      </c>
      <c r="J41" s="1295">
        <f t="shared" si="3"/>
        <v>4802</v>
      </c>
      <c r="K41" s="1296">
        <f t="shared" si="3"/>
        <v>4882</v>
      </c>
      <c r="L41" s="1259">
        <f t="shared" si="3"/>
        <v>1334</v>
      </c>
      <c r="M41" s="1365">
        <f t="shared" si="3"/>
        <v>0</v>
      </c>
      <c r="N41" s="1388">
        <f t="shared" si="3"/>
        <v>0</v>
      </c>
      <c r="O41" s="1365">
        <f t="shared" si="3"/>
        <v>0</v>
      </c>
      <c r="P41" s="1389">
        <f t="shared" si="0"/>
        <v>1334</v>
      </c>
      <c r="Q41" s="1390">
        <f t="shared" si="1"/>
        <v>27.324866857845148</v>
      </c>
      <c r="R41" s="1228"/>
      <c r="S41" s="1259">
        <f>SUM(S36:S40)</f>
        <v>0</v>
      </c>
      <c r="T41" s="1259">
        <f>SUM(T36:T40)</f>
        <v>0</v>
      </c>
      <c r="U41" s="1259">
        <f>SUM(U36:U40)</f>
        <v>0</v>
      </c>
    </row>
    <row r="42" spans="1:21" ht="6.75" customHeight="1" thickBot="1">
      <c r="A42" s="1219"/>
      <c r="B42" s="1391"/>
      <c r="C42" s="944"/>
      <c r="D42" s="1251"/>
      <c r="E42" s="1252"/>
      <c r="F42" s="1252"/>
      <c r="G42" s="1258"/>
      <c r="H42" s="1258"/>
      <c r="I42" s="1258"/>
      <c r="J42" s="1304"/>
      <c r="K42" s="1305"/>
      <c r="L42" s="1252"/>
      <c r="M42" s="1306"/>
      <c r="N42" s="1392"/>
      <c r="O42" s="1308"/>
      <c r="P42" s="1175"/>
      <c r="Q42" s="1302"/>
      <c r="R42" s="1228"/>
      <c r="S42" s="1252"/>
      <c r="T42" s="1252"/>
      <c r="U42" s="1252"/>
    </row>
    <row r="43" spans="1:21" ht="15" thickBot="1">
      <c r="A43" s="1310" t="s">
        <v>682</v>
      </c>
      <c r="B43" s="1386" t="s">
        <v>644</v>
      </c>
      <c r="C43" s="925" t="s">
        <v>613</v>
      </c>
      <c r="D43" s="1258">
        <f aca="true" t="shared" si="4" ref="D43:O43">D41-D39</f>
        <v>286</v>
      </c>
      <c r="E43" s="1259">
        <f t="shared" si="4"/>
        <v>428</v>
      </c>
      <c r="F43" s="1259">
        <f t="shared" si="4"/>
        <v>542</v>
      </c>
      <c r="G43" s="1259">
        <f t="shared" si="4"/>
        <v>808</v>
      </c>
      <c r="H43" s="1259">
        <f>H41-H39</f>
        <v>366</v>
      </c>
      <c r="I43" s="1259">
        <v>442</v>
      </c>
      <c r="J43" s="1259">
        <f>J41-J39</f>
        <v>0</v>
      </c>
      <c r="K43" s="1311">
        <f t="shared" si="4"/>
        <v>0</v>
      </c>
      <c r="L43" s="1259">
        <f t="shared" si="4"/>
        <v>126</v>
      </c>
      <c r="M43" s="1259">
        <f t="shared" si="4"/>
        <v>0</v>
      </c>
      <c r="N43" s="1259">
        <f t="shared" si="4"/>
        <v>0</v>
      </c>
      <c r="O43" s="1258">
        <f t="shared" si="4"/>
        <v>0</v>
      </c>
      <c r="P43" s="1175">
        <f t="shared" si="0"/>
        <v>126</v>
      </c>
      <c r="Q43" s="1302" t="e">
        <f t="shared" si="1"/>
        <v>#DIV/0!</v>
      </c>
      <c r="R43" s="1228"/>
      <c r="S43" s="1259">
        <f>S41-S39</f>
        <v>0</v>
      </c>
      <c r="T43" s="1259">
        <f>T41-T39</f>
        <v>0</v>
      </c>
      <c r="U43" s="1259">
        <f>U41-U39</f>
        <v>0</v>
      </c>
    </row>
    <row r="44" spans="1:21" ht="15" thickBot="1">
      <c r="A44" s="1293" t="s">
        <v>683</v>
      </c>
      <c r="B44" s="1386" t="s">
        <v>684</v>
      </c>
      <c r="C44" s="925" t="s">
        <v>613</v>
      </c>
      <c r="D44" s="1258">
        <f aca="true" t="shared" si="5" ref="D44:O44">D41-D35</f>
        <v>251</v>
      </c>
      <c r="E44" s="1259">
        <f t="shared" si="5"/>
        <v>205</v>
      </c>
      <c r="F44" s="1259">
        <f t="shared" si="5"/>
        <v>0</v>
      </c>
      <c r="G44" s="1259">
        <f t="shared" si="5"/>
        <v>17</v>
      </c>
      <c r="H44" s="1259">
        <f>H41-H35</f>
        <v>2</v>
      </c>
      <c r="I44" s="1259">
        <v>2</v>
      </c>
      <c r="J44" s="1259">
        <f>J41-J35</f>
        <v>0</v>
      </c>
      <c r="K44" s="1311">
        <f t="shared" si="5"/>
        <v>0</v>
      </c>
      <c r="L44" s="1259">
        <f t="shared" si="5"/>
        <v>53</v>
      </c>
      <c r="M44" s="1259">
        <f t="shared" si="5"/>
        <v>0</v>
      </c>
      <c r="N44" s="1259">
        <f t="shared" si="5"/>
        <v>0</v>
      </c>
      <c r="O44" s="1258">
        <f t="shared" si="5"/>
        <v>0</v>
      </c>
      <c r="P44" s="1175">
        <f t="shared" si="0"/>
        <v>53</v>
      </c>
      <c r="Q44" s="1302" t="e">
        <f t="shared" si="1"/>
        <v>#DIV/0!</v>
      </c>
      <c r="R44" s="1228"/>
      <c r="S44" s="1259">
        <f>S41-S35</f>
        <v>0</v>
      </c>
      <c r="T44" s="1259">
        <f>T41-T35</f>
        <v>0</v>
      </c>
      <c r="U44" s="1259">
        <f>U41-U35</f>
        <v>0</v>
      </c>
    </row>
    <row r="45" spans="1:21" ht="15" thickBot="1">
      <c r="A45" s="1314" t="s">
        <v>685</v>
      </c>
      <c r="B45" s="1393" t="s">
        <v>644</v>
      </c>
      <c r="C45" s="956" t="s">
        <v>613</v>
      </c>
      <c r="D45" s="1258">
        <f aca="true" t="shared" si="6" ref="D45:O45">D44-D39</f>
        <v>-4224</v>
      </c>
      <c r="E45" s="1259">
        <f t="shared" si="6"/>
        <v>-4434</v>
      </c>
      <c r="F45" s="1259">
        <f t="shared" si="6"/>
        <v>-4404</v>
      </c>
      <c r="G45" s="1259">
        <f t="shared" si="6"/>
        <v>-4325</v>
      </c>
      <c r="H45" s="1259">
        <f>H44-H39</f>
        <v>-4910</v>
      </c>
      <c r="I45" s="1259">
        <v>-4955</v>
      </c>
      <c r="J45" s="1259">
        <f t="shared" si="6"/>
        <v>-4802</v>
      </c>
      <c r="K45" s="1311">
        <f t="shared" si="6"/>
        <v>-4882</v>
      </c>
      <c r="L45" s="1259">
        <f t="shared" si="6"/>
        <v>-1155</v>
      </c>
      <c r="M45" s="1259">
        <f t="shared" si="6"/>
        <v>0</v>
      </c>
      <c r="N45" s="1259">
        <f t="shared" si="6"/>
        <v>0</v>
      </c>
      <c r="O45" s="1258">
        <f t="shared" si="6"/>
        <v>0</v>
      </c>
      <c r="P45" s="1175">
        <f t="shared" si="0"/>
        <v>-1155</v>
      </c>
      <c r="Q45" s="1311">
        <f t="shared" si="1"/>
        <v>23.65833674723474</v>
      </c>
      <c r="R45" s="1228"/>
      <c r="S45" s="1259">
        <f>S44-S39</f>
        <v>0</v>
      </c>
      <c r="T45" s="1259">
        <f>T44-T39</f>
        <v>0</v>
      </c>
      <c r="U45" s="1259">
        <f>U44-U39</f>
        <v>0</v>
      </c>
    </row>
    <row r="46" ht="12.75">
      <c r="A46" s="1160"/>
    </row>
    <row r="47" ht="12.75">
      <c r="A47" s="1160"/>
    </row>
    <row r="48" spans="1:21" ht="14.25" hidden="1">
      <c r="A48" s="1157" t="s">
        <v>798</v>
      </c>
      <c r="P48" s="43"/>
      <c r="Q48" s="43"/>
      <c r="R48" s="43"/>
      <c r="S48" s="43"/>
      <c r="T48" s="43"/>
      <c r="U48" s="43"/>
    </row>
    <row r="49" spans="1:21" ht="14.25" hidden="1">
      <c r="A49" s="1158" t="s">
        <v>799</v>
      </c>
      <c r="P49" s="43"/>
      <c r="Q49" s="43"/>
      <c r="R49" s="43"/>
      <c r="S49" s="43"/>
      <c r="T49" s="43"/>
      <c r="U49" s="43"/>
    </row>
    <row r="50" spans="1:21" ht="14.25" hidden="1">
      <c r="A50" s="1159" t="s">
        <v>800</v>
      </c>
      <c r="P50" s="43"/>
      <c r="Q50" s="43"/>
      <c r="R50" s="43"/>
      <c r="S50" s="43"/>
      <c r="T50" s="43"/>
      <c r="U50" s="43"/>
    </row>
    <row r="51" spans="1:21" ht="14.25" hidden="1">
      <c r="A51" s="1086"/>
      <c r="P51" s="43"/>
      <c r="Q51" s="43"/>
      <c r="R51" s="43"/>
      <c r="S51" s="43"/>
      <c r="T51" s="43"/>
      <c r="U51" s="43"/>
    </row>
    <row r="52" spans="1:21" ht="12.75" hidden="1">
      <c r="A52" s="1160" t="s">
        <v>811</v>
      </c>
      <c r="P52" s="43"/>
      <c r="Q52" s="43"/>
      <c r="R52" s="43"/>
      <c r="S52" s="43"/>
      <c r="T52" s="43"/>
      <c r="U52" s="43"/>
    </row>
    <row r="53" spans="1:21" ht="12.75" hidden="1">
      <c r="A53" s="1160"/>
      <c r="P53" s="43"/>
      <c r="Q53" s="43"/>
      <c r="R53" s="43"/>
      <c r="S53" s="43"/>
      <c r="T53" s="43"/>
      <c r="U53" s="43"/>
    </row>
    <row r="54" spans="1:21" ht="12.75" hidden="1">
      <c r="A54" s="1160" t="s">
        <v>812</v>
      </c>
      <c r="P54" s="43"/>
      <c r="Q54" s="43"/>
      <c r="R54" s="43"/>
      <c r="S54" s="43"/>
      <c r="T54" s="43"/>
      <c r="U54" s="43"/>
    </row>
    <row r="57" ht="12.75">
      <c r="A57" s="1160"/>
    </row>
    <row r="58" ht="12.75">
      <c r="A58" s="1160"/>
    </row>
    <row r="59" ht="12.75">
      <c r="A59" s="1160"/>
    </row>
  </sheetData>
  <sheetProtection/>
  <mergeCells count="11">
    <mergeCell ref="S7:U7"/>
    <mergeCell ref="A1:U1"/>
    <mergeCell ref="A7:A8"/>
    <mergeCell ref="B7:B8"/>
    <mergeCell ref="C7:C8"/>
    <mergeCell ref="F7:F8"/>
    <mergeCell ref="G7:G8"/>
    <mergeCell ref="H7:H8"/>
    <mergeCell ref="I7:I8"/>
    <mergeCell ref="J7:K7"/>
    <mergeCell ref="L7:O7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6">
      <selection activeCell="K15" sqref="K15"/>
    </sheetView>
  </sheetViews>
  <sheetFormatPr defaultColWidth="9.140625" defaultRowHeight="12.75"/>
  <cols>
    <col min="1" max="1" width="37.7109375" style="43" customWidth="1"/>
    <col min="2" max="2" width="9.140625" style="43" hidden="1" customWidth="1"/>
    <col min="3" max="3" width="9.140625" style="781" customWidth="1"/>
    <col min="4" max="6" width="9.140625" style="43" hidden="1" customWidth="1"/>
    <col min="7" max="10" width="9.140625" style="585" hidden="1" customWidth="1"/>
    <col min="11" max="11" width="11.57421875" style="585" customWidth="1"/>
    <col min="12" max="12" width="11.421875" style="585" customWidth="1"/>
    <col min="13" max="13" width="9.8515625" style="585" customWidth="1"/>
    <col min="14" max="14" width="9.140625" style="585" customWidth="1"/>
    <col min="15" max="15" width="9.28125" style="585" customWidth="1"/>
    <col min="16" max="16" width="9.140625" style="585" customWidth="1"/>
    <col min="17" max="17" width="12.00390625" style="585" customWidth="1"/>
    <col min="18" max="18" width="9.140625" style="289" customWidth="1"/>
    <col min="19" max="19" width="3.421875" style="585" customWidth="1"/>
    <col min="20" max="20" width="12.57421875" style="585" hidden="1" customWidth="1"/>
    <col min="21" max="21" width="11.8515625" style="585" hidden="1" customWidth="1"/>
    <col min="22" max="22" width="12.00390625" style="585" hidden="1" customWidth="1"/>
    <col min="23" max="16384" width="9.140625" style="43" customWidth="1"/>
  </cols>
  <sheetData>
    <row r="1" spans="1:22" s="130" customFormat="1" ht="15">
      <c r="A1" s="1408" t="s">
        <v>765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  <c r="Q1" s="1408"/>
      <c r="R1" s="1408"/>
      <c r="S1" s="1408"/>
      <c r="T1" s="1408"/>
      <c r="U1" s="1408"/>
      <c r="V1" s="1408"/>
    </row>
    <row r="2" spans="1:13" ht="21.75" customHeight="1">
      <c r="A2" s="1207" t="s">
        <v>688</v>
      </c>
      <c r="B2" s="1088"/>
      <c r="L2" s="1089"/>
      <c r="M2" s="1089"/>
    </row>
    <row r="3" spans="1:13" ht="12.75">
      <c r="A3" s="1093"/>
      <c r="L3" s="1089"/>
      <c r="M3" s="1089"/>
    </row>
    <row r="4" spans="1:13" ht="13.5" thickBot="1">
      <c r="A4" s="1160"/>
      <c r="B4" s="700"/>
      <c r="C4" s="783"/>
      <c r="D4" s="700"/>
      <c r="E4" s="700"/>
      <c r="L4" s="1089"/>
      <c r="M4" s="1089"/>
    </row>
    <row r="5" spans="1:13" ht="15.75" thickBot="1">
      <c r="A5" s="1087" t="s">
        <v>809</v>
      </c>
      <c r="B5" s="1325"/>
      <c r="C5" s="1326" t="s">
        <v>813</v>
      </c>
      <c r="D5" s="777"/>
      <c r="E5" s="778"/>
      <c r="F5" s="778"/>
      <c r="G5" s="960"/>
      <c r="H5" s="960"/>
      <c r="I5" s="960"/>
      <c r="J5" s="960"/>
      <c r="K5" s="960"/>
      <c r="L5" s="1092"/>
      <c r="M5" s="1092"/>
    </row>
    <row r="6" spans="1:13" ht="23.25" customHeight="1" thickBot="1">
      <c r="A6" s="1093" t="s">
        <v>586</v>
      </c>
      <c r="L6" s="1089"/>
      <c r="M6" s="1089"/>
    </row>
    <row r="7" spans="1:22" ht="13.5" thickBot="1">
      <c r="A7" s="1209" t="s">
        <v>29</v>
      </c>
      <c r="B7" s="1095" t="s">
        <v>590</v>
      </c>
      <c r="C7" s="1095" t="s">
        <v>593</v>
      </c>
      <c r="D7" s="1394"/>
      <c r="E7" s="1395"/>
      <c r="F7" s="1095" t="s">
        <v>769</v>
      </c>
      <c r="G7" s="1098" t="s">
        <v>770</v>
      </c>
      <c r="H7" s="1098" t="s">
        <v>771</v>
      </c>
      <c r="I7" s="1098" t="s">
        <v>772</v>
      </c>
      <c r="J7" s="1098" t="s">
        <v>773</v>
      </c>
      <c r="K7" s="1211" t="s">
        <v>774</v>
      </c>
      <c r="L7" s="1211"/>
      <c r="M7" s="1211" t="s">
        <v>775</v>
      </c>
      <c r="N7" s="1211"/>
      <c r="O7" s="1211"/>
      <c r="P7" s="1211"/>
      <c r="Q7" s="1396" t="s">
        <v>776</v>
      </c>
      <c r="R7" s="1213" t="s">
        <v>589</v>
      </c>
      <c r="T7" s="1214" t="s">
        <v>777</v>
      </c>
      <c r="U7" s="1214"/>
      <c r="V7" s="1214"/>
    </row>
    <row r="8" spans="1:22" ht="13.5" thickBot="1">
      <c r="A8" s="1209"/>
      <c r="B8" s="1095"/>
      <c r="C8" s="1095"/>
      <c r="D8" s="1397" t="s">
        <v>767</v>
      </c>
      <c r="E8" s="1398" t="s">
        <v>768</v>
      </c>
      <c r="F8" s="1095"/>
      <c r="G8" s="1095"/>
      <c r="H8" s="1095"/>
      <c r="I8" s="1095"/>
      <c r="J8" s="1095"/>
      <c r="K8" s="1105" t="s">
        <v>33</v>
      </c>
      <c r="L8" s="1105" t="s">
        <v>34</v>
      </c>
      <c r="M8" s="1106" t="s">
        <v>600</v>
      </c>
      <c r="N8" s="1108" t="s">
        <v>603</v>
      </c>
      <c r="O8" s="1108" t="s">
        <v>606</v>
      </c>
      <c r="P8" s="1109" t="s">
        <v>609</v>
      </c>
      <c r="Q8" s="1105" t="s">
        <v>610</v>
      </c>
      <c r="R8" s="1216" t="s">
        <v>611</v>
      </c>
      <c r="T8" s="1217" t="s">
        <v>778</v>
      </c>
      <c r="U8" s="1218" t="s">
        <v>779</v>
      </c>
      <c r="V8" s="1218" t="s">
        <v>780</v>
      </c>
    </row>
    <row r="9" spans="1:22" ht="12.75">
      <c r="A9" s="1219" t="s">
        <v>612</v>
      </c>
      <c r="B9" s="806"/>
      <c r="C9" s="1328"/>
      <c r="D9" s="1221">
        <v>10</v>
      </c>
      <c r="E9" s="1222">
        <v>10</v>
      </c>
      <c r="F9" s="1222">
        <v>10</v>
      </c>
      <c r="G9" s="1223">
        <v>10</v>
      </c>
      <c r="H9" s="1223">
        <v>10</v>
      </c>
      <c r="I9" s="1223">
        <v>10</v>
      </c>
      <c r="J9" s="1223">
        <v>12</v>
      </c>
      <c r="K9" s="1224"/>
      <c r="L9" s="1224"/>
      <c r="M9" s="1162">
        <v>12</v>
      </c>
      <c r="N9" s="1345"/>
      <c r="O9" s="1345"/>
      <c r="P9" s="1277"/>
      <c r="Q9" s="1170" t="s">
        <v>613</v>
      </c>
      <c r="R9" s="1227" t="s">
        <v>613</v>
      </c>
      <c r="S9" s="1228"/>
      <c r="T9" s="1246"/>
      <c r="U9" s="1223"/>
      <c r="V9" s="1223"/>
    </row>
    <row r="10" spans="1:22" ht="13.5" thickBot="1">
      <c r="A10" s="1230" t="s">
        <v>614</v>
      </c>
      <c r="B10" s="820"/>
      <c r="C10" s="1332"/>
      <c r="D10" s="1231">
        <v>9</v>
      </c>
      <c r="E10" s="1232">
        <v>9</v>
      </c>
      <c r="F10" s="1232">
        <v>9</v>
      </c>
      <c r="G10" s="1233">
        <v>9</v>
      </c>
      <c r="H10" s="1233">
        <v>9</v>
      </c>
      <c r="I10" s="1233">
        <v>9</v>
      </c>
      <c r="J10" s="1233">
        <v>11</v>
      </c>
      <c r="K10" s="1234"/>
      <c r="L10" s="1234"/>
      <c r="M10" s="1164">
        <v>10.72</v>
      </c>
      <c r="N10" s="1399"/>
      <c r="O10" s="1344"/>
      <c r="P10" s="1285"/>
      <c r="Q10" s="1233" t="s">
        <v>613</v>
      </c>
      <c r="R10" s="1236" t="s">
        <v>613</v>
      </c>
      <c r="S10" s="1228"/>
      <c r="T10" s="1400"/>
      <c r="U10" s="1233"/>
      <c r="V10" s="1233"/>
    </row>
    <row r="11" spans="1:22" ht="12.75">
      <c r="A11" s="1238" t="s">
        <v>615</v>
      </c>
      <c r="B11" s="832" t="s">
        <v>616</v>
      </c>
      <c r="C11" s="1336" t="s">
        <v>617</v>
      </c>
      <c r="D11" s="1239">
        <v>1910.49</v>
      </c>
      <c r="E11" s="1240">
        <v>2472</v>
      </c>
      <c r="F11" s="1240">
        <v>2529</v>
      </c>
      <c r="G11" s="1166">
        <v>2500</v>
      </c>
      <c r="H11" s="1166">
        <v>2683</v>
      </c>
      <c r="I11" s="1167">
        <v>2877</v>
      </c>
      <c r="J11" s="1167">
        <v>2530</v>
      </c>
      <c r="K11" s="1241" t="s">
        <v>613</v>
      </c>
      <c r="L11" s="1241" t="s">
        <v>613</v>
      </c>
      <c r="M11" s="1168">
        <v>2530</v>
      </c>
      <c r="N11" s="1345"/>
      <c r="O11" s="1337"/>
      <c r="P11" s="1277"/>
      <c r="Q11" s="1166" t="s">
        <v>613</v>
      </c>
      <c r="R11" s="1245" t="s">
        <v>613</v>
      </c>
      <c r="S11" s="1228"/>
      <c r="T11" s="1246"/>
      <c r="U11" s="1166"/>
      <c r="V11" s="1166"/>
    </row>
    <row r="12" spans="1:22" ht="12.75">
      <c r="A12" s="1247" t="s">
        <v>618</v>
      </c>
      <c r="B12" s="847" t="s">
        <v>619</v>
      </c>
      <c r="C12" s="1336" t="s">
        <v>620</v>
      </c>
      <c r="D12" s="1239">
        <v>-1864.79</v>
      </c>
      <c r="E12" s="1240">
        <v>-2333</v>
      </c>
      <c r="F12" s="1240">
        <v>2430</v>
      </c>
      <c r="G12" s="1166">
        <v>2430</v>
      </c>
      <c r="H12" s="1166">
        <v>2639</v>
      </c>
      <c r="I12" s="1166">
        <v>2833</v>
      </c>
      <c r="J12" s="1166">
        <v>2486</v>
      </c>
      <c r="K12" s="1248" t="s">
        <v>613</v>
      </c>
      <c r="L12" s="1248" t="s">
        <v>613</v>
      </c>
      <c r="M12" s="1169">
        <v>2486</v>
      </c>
      <c r="N12" s="1339"/>
      <c r="O12" s="1339"/>
      <c r="P12" s="1280"/>
      <c r="Q12" s="1166" t="s">
        <v>613</v>
      </c>
      <c r="R12" s="1245" t="s">
        <v>613</v>
      </c>
      <c r="S12" s="1228"/>
      <c r="T12" s="1240"/>
      <c r="U12" s="1166"/>
      <c r="V12" s="1166"/>
    </row>
    <row r="13" spans="1:22" ht="12.75">
      <c r="A13" s="1247" t="s">
        <v>621</v>
      </c>
      <c r="B13" s="847" t="s">
        <v>781</v>
      </c>
      <c r="C13" s="1336" t="s">
        <v>623</v>
      </c>
      <c r="D13" s="1239">
        <v>17</v>
      </c>
      <c r="E13" s="1240">
        <v>21</v>
      </c>
      <c r="F13" s="1240">
        <v>23</v>
      </c>
      <c r="G13" s="1166">
        <v>32</v>
      </c>
      <c r="H13" s="1166">
        <v>33</v>
      </c>
      <c r="I13" s="1166">
        <v>20</v>
      </c>
      <c r="J13" s="1166">
        <v>57</v>
      </c>
      <c r="K13" s="1248" t="s">
        <v>613</v>
      </c>
      <c r="L13" s="1248" t="s">
        <v>613</v>
      </c>
      <c r="M13" s="1169">
        <v>56</v>
      </c>
      <c r="N13" s="1339"/>
      <c r="O13" s="1339"/>
      <c r="P13" s="1280"/>
      <c r="Q13" s="1166" t="s">
        <v>613</v>
      </c>
      <c r="R13" s="1245" t="s">
        <v>613</v>
      </c>
      <c r="S13" s="1228"/>
      <c r="T13" s="1240"/>
      <c r="U13" s="1166"/>
      <c r="V13" s="1166"/>
    </row>
    <row r="14" spans="1:22" ht="12.75">
      <c r="A14" s="1247" t="s">
        <v>624</v>
      </c>
      <c r="B14" s="847" t="s">
        <v>782</v>
      </c>
      <c r="C14" s="1336" t="s">
        <v>613</v>
      </c>
      <c r="D14" s="1239">
        <v>277</v>
      </c>
      <c r="E14" s="1240">
        <v>397</v>
      </c>
      <c r="F14" s="1240">
        <v>476</v>
      </c>
      <c r="G14" s="1166">
        <v>459</v>
      </c>
      <c r="H14" s="1166">
        <v>467</v>
      </c>
      <c r="I14" s="1166">
        <v>527</v>
      </c>
      <c r="J14" s="1166">
        <v>505</v>
      </c>
      <c r="K14" s="1248" t="s">
        <v>613</v>
      </c>
      <c r="L14" s="1248" t="s">
        <v>613</v>
      </c>
      <c r="M14" s="1169">
        <v>3136</v>
      </c>
      <c r="N14" s="1339"/>
      <c r="O14" s="1339"/>
      <c r="P14" s="1280"/>
      <c r="Q14" s="1166" t="s">
        <v>613</v>
      </c>
      <c r="R14" s="1245" t="s">
        <v>613</v>
      </c>
      <c r="S14" s="1228"/>
      <c r="T14" s="1240"/>
      <c r="U14" s="1166"/>
      <c r="V14" s="1166"/>
    </row>
    <row r="15" spans="1:22" ht="13.5" thickBot="1">
      <c r="A15" s="1219" t="s">
        <v>626</v>
      </c>
      <c r="B15" s="853" t="s">
        <v>783</v>
      </c>
      <c r="C15" s="1217" t="s">
        <v>628</v>
      </c>
      <c r="D15" s="1251">
        <v>586</v>
      </c>
      <c r="E15" s="1252">
        <v>530</v>
      </c>
      <c r="F15" s="1252">
        <v>649</v>
      </c>
      <c r="G15" s="1170">
        <v>628</v>
      </c>
      <c r="H15" s="1170">
        <v>836</v>
      </c>
      <c r="I15" s="1170">
        <v>604</v>
      </c>
      <c r="J15" s="1170">
        <v>577</v>
      </c>
      <c r="K15" s="1253" t="s">
        <v>613</v>
      </c>
      <c r="L15" s="1253" t="s">
        <v>613</v>
      </c>
      <c r="M15" s="1171">
        <v>1220</v>
      </c>
      <c r="N15" s="1344"/>
      <c r="O15" s="1339"/>
      <c r="P15" s="1280"/>
      <c r="Q15" s="1170" t="s">
        <v>613</v>
      </c>
      <c r="R15" s="1227" t="s">
        <v>613</v>
      </c>
      <c r="S15" s="1228"/>
      <c r="T15" s="1232"/>
      <c r="U15" s="1170"/>
      <c r="V15" s="1170"/>
    </row>
    <row r="16" spans="1:22" ht="15" thickBot="1">
      <c r="A16" s="1257" t="s">
        <v>629</v>
      </c>
      <c r="B16" s="865"/>
      <c r="C16" s="878"/>
      <c r="D16" s="1258">
        <v>946</v>
      </c>
      <c r="E16" s="1259">
        <v>1109</v>
      </c>
      <c r="F16" s="1259">
        <f>F11-F12+F13+F14+F15</f>
        <v>1247</v>
      </c>
      <c r="G16" s="1259">
        <f>G11-G12+G13+G14+G15</f>
        <v>1189</v>
      </c>
      <c r="H16" s="1267">
        <f>H11-H12+H13+H14+H15</f>
        <v>1380</v>
      </c>
      <c r="I16" s="1267">
        <f>I11-I12+I13+I14+I15</f>
        <v>1195</v>
      </c>
      <c r="J16" s="1267">
        <v>1183</v>
      </c>
      <c r="K16" s="1261" t="s">
        <v>613</v>
      </c>
      <c r="L16" s="1261" t="s">
        <v>613</v>
      </c>
      <c r="M16" s="1401">
        <f>M11-M12+M13+M14+M15</f>
        <v>4456</v>
      </c>
      <c r="N16" s="1401"/>
      <c r="O16" s="1401"/>
      <c r="P16" s="1402"/>
      <c r="Q16" s="1260" t="s">
        <v>613</v>
      </c>
      <c r="R16" s="1266" t="s">
        <v>613</v>
      </c>
      <c r="S16" s="1228"/>
      <c r="T16" s="1267">
        <f>T11-T12+T13+T14+T15</f>
        <v>0</v>
      </c>
      <c r="U16" s="1267">
        <f>U11-U12+U13+U14+U15</f>
        <v>0</v>
      </c>
      <c r="V16" s="1267">
        <f>V11-V12+V13+V14+V15</f>
        <v>0</v>
      </c>
    </row>
    <row r="17" spans="1:22" ht="12.75">
      <c r="A17" s="1219" t="s">
        <v>630</v>
      </c>
      <c r="B17" s="832" t="s">
        <v>631</v>
      </c>
      <c r="C17" s="1217">
        <v>401</v>
      </c>
      <c r="D17" s="1251">
        <v>60</v>
      </c>
      <c r="E17" s="1252">
        <v>154</v>
      </c>
      <c r="F17" s="1252">
        <v>113</v>
      </c>
      <c r="G17" s="1170">
        <v>84</v>
      </c>
      <c r="H17" s="1170">
        <v>59</v>
      </c>
      <c r="I17" s="1170">
        <v>59</v>
      </c>
      <c r="J17" s="1170">
        <v>59</v>
      </c>
      <c r="K17" s="1241" t="s">
        <v>613</v>
      </c>
      <c r="L17" s="1241" t="s">
        <v>613</v>
      </c>
      <c r="M17" s="1171">
        <v>59</v>
      </c>
      <c r="N17" s="1337"/>
      <c r="O17" s="1339"/>
      <c r="P17" s="1280"/>
      <c r="Q17" s="1170" t="s">
        <v>613</v>
      </c>
      <c r="R17" s="1227" t="s">
        <v>613</v>
      </c>
      <c r="S17" s="1228"/>
      <c r="T17" s="1268"/>
      <c r="U17" s="1170"/>
      <c r="V17" s="1170"/>
    </row>
    <row r="18" spans="1:22" ht="12.75">
      <c r="A18" s="1247" t="s">
        <v>632</v>
      </c>
      <c r="B18" s="847" t="s">
        <v>633</v>
      </c>
      <c r="C18" s="1336" t="s">
        <v>634</v>
      </c>
      <c r="D18" s="1239">
        <v>364</v>
      </c>
      <c r="E18" s="1240">
        <v>213</v>
      </c>
      <c r="F18" s="1240">
        <v>352</v>
      </c>
      <c r="G18" s="1166">
        <v>246</v>
      </c>
      <c r="H18" s="1166">
        <v>236</v>
      </c>
      <c r="I18" s="1166">
        <v>223</v>
      </c>
      <c r="J18" s="1166">
        <v>348</v>
      </c>
      <c r="K18" s="1248" t="s">
        <v>613</v>
      </c>
      <c r="L18" s="1248" t="s">
        <v>613</v>
      </c>
      <c r="M18" s="1169">
        <v>361</v>
      </c>
      <c r="N18" s="1339"/>
      <c r="O18" s="1339"/>
      <c r="P18" s="1280"/>
      <c r="Q18" s="1166" t="s">
        <v>613</v>
      </c>
      <c r="R18" s="1245" t="s">
        <v>613</v>
      </c>
      <c r="S18" s="1228"/>
      <c r="T18" s="1240"/>
      <c r="U18" s="1166"/>
      <c r="V18" s="1166"/>
    </row>
    <row r="19" spans="1:22" ht="12.75">
      <c r="A19" s="1247" t="s">
        <v>635</v>
      </c>
      <c r="B19" s="847" t="s">
        <v>763</v>
      </c>
      <c r="C19" s="1336" t="s">
        <v>613</v>
      </c>
      <c r="D19" s="1239">
        <v>0</v>
      </c>
      <c r="E19" s="1240">
        <v>0</v>
      </c>
      <c r="F19" s="1240">
        <v>0</v>
      </c>
      <c r="G19" s="1166">
        <v>0</v>
      </c>
      <c r="H19" s="1166">
        <v>0</v>
      </c>
      <c r="I19" s="1166">
        <v>0</v>
      </c>
      <c r="J19" s="1166">
        <v>0</v>
      </c>
      <c r="K19" s="1248" t="s">
        <v>613</v>
      </c>
      <c r="L19" s="1248" t="s">
        <v>613</v>
      </c>
      <c r="M19" s="1169">
        <v>0</v>
      </c>
      <c r="N19" s="1339"/>
      <c r="O19" s="1339"/>
      <c r="P19" s="1280"/>
      <c r="Q19" s="1166" t="s">
        <v>613</v>
      </c>
      <c r="R19" s="1245" t="s">
        <v>613</v>
      </c>
      <c r="S19" s="1228"/>
      <c r="T19" s="1240"/>
      <c r="U19" s="1166"/>
      <c r="V19" s="1166"/>
    </row>
    <row r="20" spans="1:22" ht="12.75">
      <c r="A20" s="1247" t="s">
        <v>637</v>
      </c>
      <c r="B20" s="847" t="s">
        <v>636</v>
      </c>
      <c r="C20" s="1336" t="s">
        <v>613</v>
      </c>
      <c r="D20" s="1239">
        <v>195</v>
      </c>
      <c r="E20" s="1240">
        <v>249</v>
      </c>
      <c r="F20" s="1240">
        <v>742</v>
      </c>
      <c r="G20" s="1166">
        <v>745</v>
      </c>
      <c r="H20" s="1166">
        <v>984</v>
      </c>
      <c r="I20" s="1166">
        <v>804</v>
      </c>
      <c r="J20" s="1166">
        <v>773</v>
      </c>
      <c r="K20" s="1248" t="s">
        <v>613</v>
      </c>
      <c r="L20" s="1248" t="s">
        <v>613</v>
      </c>
      <c r="M20" s="1169">
        <v>3510</v>
      </c>
      <c r="N20" s="1339"/>
      <c r="O20" s="1339"/>
      <c r="P20" s="1280"/>
      <c r="Q20" s="1166" t="s">
        <v>613</v>
      </c>
      <c r="R20" s="1245" t="s">
        <v>613</v>
      </c>
      <c r="S20" s="1228"/>
      <c r="T20" s="1240"/>
      <c r="U20" s="1166"/>
      <c r="V20" s="1166"/>
    </row>
    <row r="21" spans="1:22" ht="13.5" thickBot="1">
      <c r="A21" s="1230" t="s">
        <v>639</v>
      </c>
      <c r="B21" s="879"/>
      <c r="C21" s="1343" t="s">
        <v>613</v>
      </c>
      <c r="D21" s="1239">
        <v>0</v>
      </c>
      <c r="E21" s="1240">
        <v>0</v>
      </c>
      <c r="F21" s="1240">
        <v>0</v>
      </c>
      <c r="G21" s="1172">
        <v>0</v>
      </c>
      <c r="H21" s="1172">
        <v>0</v>
      </c>
      <c r="I21" s="1172">
        <v>0</v>
      </c>
      <c r="J21" s="1172">
        <v>0</v>
      </c>
      <c r="K21" s="1234" t="s">
        <v>613</v>
      </c>
      <c r="L21" s="1234" t="s">
        <v>613</v>
      </c>
      <c r="M21" s="1173">
        <v>0</v>
      </c>
      <c r="N21" s="1344"/>
      <c r="O21" s="1341"/>
      <c r="P21" s="1285"/>
      <c r="Q21" s="1172" t="s">
        <v>613</v>
      </c>
      <c r="R21" s="1272" t="s">
        <v>613</v>
      </c>
      <c r="S21" s="1228"/>
      <c r="T21" s="1273"/>
      <c r="U21" s="1172"/>
      <c r="V21" s="1172"/>
    </row>
    <row r="22" spans="1:22" ht="14.25">
      <c r="A22" s="1274" t="s">
        <v>641</v>
      </c>
      <c r="B22" s="832" t="s">
        <v>642</v>
      </c>
      <c r="C22" s="763" t="s">
        <v>613</v>
      </c>
      <c r="D22" s="1275">
        <v>3705</v>
      </c>
      <c r="E22" s="1246">
        <v>3925</v>
      </c>
      <c r="F22" s="1246">
        <v>4006</v>
      </c>
      <c r="G22" s="1176">
        <v>3942</v>
      </c>
      <c r="H22" s="1176">
        <v>4360</v>
      </c>
      <c r="I22" s="1193">
        <v>4443</v>
      </c>
      <c r="J22" s="1193">
        <v>4493</v>
      </c>
      <c r="K22" s="1194">
        <f>K35</f>
        <v>4361</v>
      </c>
      <c r="L22" s="1194">
        <f>L35</f>
        <v>4437</v>
      </c>
      <c r="M22" s="1179">
        <v>1161</v>
      </c>
      <c r="N22" s="1345"/>
      <c r="O22" s="1345"/>
      <c r="P22" s="1278"/>
      <c r="Q22" s="1180">
        <f>SUM(M22:P22)</f>
        <v>1161</v>
      </c>
      <c r="R22" s="1302">
        <f>(Q22/L22)*100</f>
        <v>26.16632860040568</v>
      </c>
      <c r="S22" s="1228"/>
      <c r="T22" s="1246"/>
      <c r="U22" s="1180"/>
      <c r="V22" s="1176"/>
    </row>
    <row r="23" spans="1:22" ht="14.25">
      <c r="A23" s="1247" t="s">
        <v>643</v>
      </c>
      <c r="B23" s="847" t="s">
        <v>644</v>
      </c>
      <c r="C23" s="764" t="s">
        <v>613</v>
      </c>
      <c r="D23" s="1239"/>
      <c r="E23" s="1240">
        <v>0</v>
      </c>
      <c r="F23" s="1240">
        <v>0</v>
      </c>
      <c r="G23" s="1183"/>
      <c r="H23" s="1183">
        <v>0</v>
      </c>
      <c r="I23" s="1183"/>
      <c r="J23" s="1183">
        <v>0</v>
      </c>
      <c r="K23" s="1196"/>
      <c r="L23" s="1204"/>
      <c r="M23" s="1186"/>
      <c r="N23" s="1337"/>
      <c r="O23" s="1339"/>
      <c r="P23" s="1281"/>
      <c r="Q23" s="1184">
        <f aca="true" t="shared" si="0" ref="Q23:Q45">SUM(M23:P23)</f>
        <v>0</v>
      </c>
      <c r="R23" s="1350" t="e">
        <f aca="true" t="shared" si="1" ref="R23:R45">(Q23/L23)*100</f>
        <v>#DIV/0!</v>
      </c>
      <c r="S23" s="1228"/>
      <c r="T23" s="1240"/>
      <c r="U23" s="1184"/>
      <c r="V23" s="1183"/>
    </row>
    <row r="24" spans="1:22" ht="15" thickBot="1">
      <c r="A24" s="1230" t="s">
        <v>645</v>
      </c>
      <c r="B24" s="879" t="s">
        <v>644</v>
      </c>
      <c r="C24" s="765">
        <v>672</v>
      </c>
      <c r="D24" s="1282">
        <v>1145</v>
      </c>
      <c r="E24" s="1283">
        <v>1350</v>
      </c>
      <c r="F24" s="1283">
        <v>1190</v>
      </c>
      <c r="G24" s="1189">
        <v>1100</v>
      </c>
      <c r="H24" s="1189">
        <v>1300</v>
      </c>
      <c r="I24" s="1189">
        <v>1400</v>
      </c>
      <c r="J24" s="1189">
        <v>1300</v>
      </c>
      <c r="K24" s="1324">
        <f>SUM(K25:K29)</f>
        <v>1100</v>
      </c>
      <c r="L24" s="1324">
        <f>SUM(L25:L29)</f>
        <v>1100</v>
      </c>
      <c r="M24" s="1192">
        <v>270</v>
      </c>
      <c r="N24" s="1351"/>
      <c r="O24" s="1344"/>
      <c r="P24" s="1286"/>
      <c r="Q24" s="1190">
        <f t="shared" si="0"/>
        <v>270</v>
      </c>
      <c r="R24" s="1355">
        <f t="shared" si="1"/>
        <v>24.545454545454547</v>
      </c>
      <c r="S24" s="1228"/>
      <c r="T24" s="1232"/>
      <c r="U24" s="1190"/>
      <c r="V24" s="1189"/>
    </row>
    <row r="25" spans="1:22" ht="14.25">
      <c r="A25" s="1238" t="s">
        <v>646</v>
      </c>
      <c r="B25" s="986" t="s">
        <v>784</v>
      </c>
      <c r="C25" s="763">
        <v>501</v>
      </c>
      <c r="D25" s="1239">
        <v>503</v>
      </c>
      <c r="E25" s="1240">
        <v>881</v>
      </c>
      <c r="F25" s="1240">
        <v>732</v>
      </c>
      <c r="G25" s="1193">
        <v>548</v>
      </c>
      <c r="H25" s="1193">
        <v>746</v>
      </c>
      <c r="I25" s="1193">
        <v>1061</v>
      </c>
      <c r="J25" s="1193">
        <v>812</v>
      </c>
      <c r="K25" s="1194">
        <v>200</v>
      </c>
      <c r="L25" s="1194">
        <v>200</v>
      </c>
      <c r="M25" s="1195">
        <v>137</v>
      </c>
      <c r="N25" s="1345"/>
      <c r="O25" s="1345"/>
      <c r="P25" s="1278"/>
      <c r="Q25" s="1177">
        <f t="shared" si="0"/>
        <v>137</v>
      </c>
      <c r="R25" s="1390">
        <f t="shared" si="1"/>
        <v>68.5</v>
      </c>
      <c r="S25" s="1228"/>
      <c r="T25" s="1268"/>
      <c r="U25" s="1177"/>
      <c r="V25" s="1193"/>
    </row>
    <row r="26" spans="1:22" ht="14.25">
      <c r="A26" s="1247" t="s">
        <v>648</v>
      </c>
      <c r="B26" s="998" t="s">
        <v>785</v>
      </c>
      <c r="C26" s="764">
        <v>502</v>
      </c>
      <c r="D26" s="1239">
        <v>357</v>
      </c>
      <c r="E26" s="1240">
        <v>361</v>
      </c>
      <c r="F26" s="1240">
        <v>412</v>
      </c>
      <c r="G26" s="1183">
        <v>444</v>
      </c>
      <c r="H26" s="1183">
        <v>405</v>
      </c>
      <c r="I26" s="1183">
        <v>387</v>
      </c>
      <c r="J26" s="1183">
        <v>267</v>
      </c>
      <c r="K26" s="1196">
        <v>500</v>
      </c>
      <c r="L26" s="1196">
        <v>500</v>
      </c>
      <c r="M26" s="1186">
        <v>15</v>
      </c>
      <c r="N26" s="1337"/>
      <c r="O26" s="1339"/>
      <c r="P26" s="1281"/>
      <c r="Q26" s="1184">
        <f t="shared" si="0"/>
        <v>15</v>
      </c>
      <c r="R26" s="1350">
        <f t="shared" si="1"/>
        <v>3</v>
      </c>
      <c r="S26" s="1228"/>
      <c r="T26" s="1240"/>
      <c r="U26" s="1184"/>
      <c r="V26" s="1183"/>
    </row>
    <row r="27" spans="1:22" ht="14.25">
      <c r="A27" s="1247" t="s">
        <v>650</v>
      </c>
      <c r="B27" s="998" t="s">
        <v>786</v>
      </c>
      <c r="C27" s="764">
        <v>504</v>
      </c>
      <c r="D27" s="1239">
        <v>0</v>
      </c>
      <c r="E27" s="1240">
        <v>0</v>
      </c>
      <c r="F27" s="1240">
        <v>0</v>
      </c>
      <c r="G27" s="1183">
        <v>0</v>
      </c>
      <c r="H27" s="1183">
        <v>0</v>
      </c>
      <c r="I27" s="1183"/>
      <c r="J27" s="1183">
        <v>0</v>
      </c>
      <c r="K27" s="1196"/>
      <c r="L27" s="1196"/>
      <c r="M27" s="1186"/>
      <c r="N27" s="1337"/>
      <c r="O27" s="1339"/>
      <c r="P27" s="1281"/>
      <c r="Q27" s="1403">
        <f t="shared" si="0"/>
        <v>0</v>
      </c>
      <c r="R27" s="1404" t="e">
        <f t="shared" si="1"/>
        <v>#DIV/0!</v>
      </c>
      <c r="S27" s="1228"/>
      <c r="T27" s="1240"/>
      <c r="U27" s="1184"/>
      <c r="V27" s="1183"/>
    </row>
    <row r="28" spans="1:22" ht="14.25">
      <c r="A28" s="1247" t="s">
        <v>652</v>
      </c>
      <c r="B28" s="998" t="s">
        <v>787</v>
      </c>
      <c r="C28" s="764">
        <v>511</v>
      </c>
      <c r="D28" s="1239">
        <v>307</v>
      </c>
      <c r="E28" s="1240">
        <v>518</v>
      </c>
      <c r="F28" s="1240">
        <v>234</v>
      </c>
      <c r="G28" s="1183">
        <v>217</v>
      </c>
      <c r="H28" s="1183">
        <v>470</v>
      </c>
      <c r="I28" s="1183">
        <v>254</v>
      </c>
      <c r="J28" s="1183">
        <v>471</v>
      </c>
      <c r="K28" s="1196">
        <v>200</v>
      </c>
      <c r="L28" s="1196">
        <v>200</v>
      </c>
      <c r="M28" s="1186">
        <v>0</v>
      </c>
      <c r="N28" s="1337"/>
      <c r="O28" s="1339"/>
      <c r="P28" s="1281"/>
      <c r="Q28" s="1184">
        <f t="shared" si="0"/>
        <v>0</v>
      </c>
      <c r="R28" s="1350">
        <f t="shared" si="1"/>
        <v>0</v>
      </c>
      <c r="S28" s="1228"/>
      <c r="T28" s="1240"/>
      <c r="U28" s="1184"/>
      <c r="V28" s="1183"/>
    </row>
    <row r="29" spans="1:22" ht="14.25">
      <c r="A29" s="1247" t="s">
        <v>654</v>
      </c>
      <c r="B29" s="998" t="s">
        <v>788</v>
      </c>
      <c r="C29" s="764">
        <v>518</v>
      </c>
      <c r="D29" s="1239">
        <v>286</v>
      </c>
      <c r="E29" s="1240">
        <v>217</v>
      </c>
      <c r="F29" s="1240">
        <v>278</v>
      </c>
      <c r="G29" s="1183">
        <v>259</v>
      </c>
      <c r="H29" s="1183">
        <v>268</v>
      </c>
      <c r="I29" s="1183">
        <v>269</v>
      </c>
      <c r="J29" s="1183">
        <v>367</v>
      </c>
      <c r="K29" s="1196">
        <v>200</v>
      </c>
      <c r="L29" s="1196">
        <v>200</v>
      </c>
      <c r="M29" s="1186">
        <v>73</v>
      </c>
      <c r="N29" s="1337"/>
      <c r="O29" s="1339"/>
      <c r="P29" s="1281"/>
      <c r="Q29" s="1184">
        <f t="shared" si="0"/>
        <v>73</v>
      </c>
      <c r="R29" s="1350">
        <f t="shared" si="1"/>
        <v>36.5</v>
      </c>
      <c r="S29" s="1228"/>
      <c r="T29" s="1240"/>
      <c r="U29" s="1184"/>
      <c r="V29" s="1183"/>
    </row>
    <row r="30" spans="1:22" ht="14.25">
      <c r="A30" s="1247" t="s">
        <v>656</v>
      </c>
      <c r="B30" s="1062" t="s">
        <v>789</v>
      </c>
      <c r="C30" s="764">
        <v>521</v>
      </c>
      <c r="D30" s="1239">
        <v>1901</v>
      </c>
      <c r="E30" s="1240">
        <v>1921</v>
      </c>
      <c r="F30" s="1240">
        <v>2177</v>
      </c>
      <c r="G30" s="1183">
        <v>2180</v>
      </c>
      <c r="H30" s="1183">
        <v>2306</v>
      </c>
      <c r="I30" s="1183">
        <v>2326</v>
      </c>
      <c r="J30" s="1183">
        <v>2401</v>
      </c>
      <c r="K30" s="1196">
        <v>2387</v>
      </c>
      <c r="L30" s="1196">
        <v>2443</v>
      </c>
      <c r="M30" s="1186">
        <v>636</v>
      </c>
      <c r="N30" s="1337"/>
      <c r="O30" s="1339"/>
      <c r="P30" s="1281"/>
      <c r="Q30" s="1184">
        <f t="shared" si="0"/>
        <v>636</v>
      </c>
      <c r="R30" s="1350">
        <f t="shared" si="1"/>
        <v>26.033565288579613</v>
      </c>
      <c r="S30" s="1228"/>
      <c r="T30" s="1240"/>
      <c r="U30" s="1184"/>
      <c r="V30" s="1183"/>
    </row>
    <row r="31" spans="1:22" ht="14.25">
      <c r="A31" s="1247" t="s">
        <v>658</v>
      </c>
      <c r="B31" s="1062" t="s">
        <v>790</v>
      </c>
      <c r="C31" s="764" t="s">
        <v>660</v>
      </c>
      <c r="D31" s="1239">
        <v>674</v>
      </c>
      <c r="E31" s="1240">
        <v>689</v>
      </c>
      <c r="F31" s="1240">
        <v>772</v>
      </c>
      <c r="G31" s="1183">
        <v>770</v>
      </c>
      <c r="H31" s="1183">
        <v>805</v>
      </c>
      <c r="I31" s="1183">
        <v>819</v>
      </c>
      <c r="J31" s="1183">
        <v>853</v>
      </c>
      <c r="K31" s="1196">
        <v>836</v>
      </c>
      <c r="L31" s="1196">
        <v>856</v>
      </c>
      <c r="M31" s="1186">
        <v>225</v>
      </c>
      <c r="N31" s="1337"/>
      <c r="O31" s="1339"/>
      <c r="P31" s="1281"/>
      <c r="Q31" s="1184">
        <f t="shared" si="0"/>
        <v>225</v>
      </c>
      <c r="R31" s="1350">
        <f t="shared" si="1"/>
        <v>26.285046728971963</v>
      </c>
      <c r="S31" s="1228"/>
      <c r="T31" s="1240"/>
      <c r="U31" s="1184"/>
      <c r="V31" s="1183"/>
    </row>
    <row r="32" spans="1:22" ht="14.25">
      <c r="A32" s="1247" t="s">
        <v>661</v>
      </c>
      <c r="B32" s="998" t="s">
        <v>791</v>
      </c>
      <c r="C32" s="764">
        <v>557</v>
      </c>
      <c r="D32" s="1239">
        <v>0</v>
      </c>
      <c r="E32" s="1240">
        <v>0</v>
      </c>
      <c r="F32" s="1240">
        <v>0</v>
      </c>
      <c r="G32" s="1183">
        <v>0</v>
      </c>
      <c r="H32" s="1183">
        <v>0</v>
      </c>
      <c r="I32" s="1183">
        <v>0</v>
      </c>
      <c r="J32" s="1183">
        <v>0</v>
      </c>
      <c r="K32" s="1196"/>
      <c r="L32" s="1196"/>
      <c r="M32" s="1186"/>
      <c r="N32" s="1337"/>
      <c r="O32" s="1339"/>
      <c r="P32" s="1281"/>
      <c r="Q32" s="1184">
        <f t="shared" si="0"/>
        <v>0</v>
      </c>
      <c r="R32" s="1350" t="e">
        <f t="shared" si="1"/>
        <v>#DIV/0!</v>
      </c>
      <c r="S32" s="1228"/>
      <c r="T32" s="1240"/>
      <c r="U32" s="1184"/>
      <c r="V32" s="1183"/>
    </row>
    <row r="33" spans="1:22" ht="14.25">
      <c r="A33" s="1247" t="s">
        <v>663</v>
      </c>
      <c r="B33" s="998" t="s">
        <v>792</v>
      </c>
      <c r="C33" s="764">
        <v>551</v>
      </c>
      <c r="D33" s="1239">
        <v>16</v>
      </c>
      <c r="E33" s="1240">
        <v>13</v>
      </c>
      <c r="F33" s="1240">
        <v>40</v>
      </c>
      <c r="G33" s="1183">
        <v>30</v>
      </c>
      <c r="H33" s="1183">
        <v>25</v>
      </c>
      <c r="I33" s="1183">
        <v>0</v>
      </c>
      <c r="J33" s="1183">
        <v>0</v>
      </c>
      <c r="K33" s="1196"/>
      <c r="L33" s="1196"/>
      <c r="M33" s="1186"/>
      <c r="N33" s="1337"/>
      <c r="O33" s="1339"/>
      <c r="P33" s="1281"/>
      <c r="Q33" s="1184">
        <f t="shared" si="0"/>
        <v>0</v>
      </c>
      <c r="R33" s="1350" t="e">
        <f t="shared" si="1"/>
        <v>#DIV/0!</v>
      </c>
      <c r="S33" s="1228"/>
      <c r="T33" s="1240"/>
      <c r="U33" s="1184"/>
      <c r="V33" s="1183"/>
    </row>
    <row r="34" spans="1:22" ht="15" thickBot="1">
      <c r="A34" s="1219" t="s">
        <v>665</v>
      </c>
      <c r="B34" s="1003" t="s">
        <v>793</v>
      </c>
      <c r="C34" s="766" t="s">
        <v>666</v>
      </c>
      <c r="D34" s="1251">
        <v>22</v>
      </c>
      <c r="E34" s="1252">
        <v>15</v>
      </c>
      <c r="F34" s="1252">
        <v>21</v>
      </c>
      <c r="G34" s="1198">
        <v>19</v>
      </c>
      <c r="H34" s="1198">
        <v>24</v>
      </c>
      <c r="I34" s="1198">
        <v>16</v>
      </c>
      <c r="J34" s="1198">
        <v>24</v>
      </c>
      <c r="K34" s="1199">
        <v>38</v>
      </c>
      <c r="L34" s="1199">
        <v>38</v>
      </c>
      <c r="M34" s="1200">
        <v>4</v>
      </c>
      <c r="N34" s="1351"/>
      <c r="O34" s="1339"/>
      <c r="P34" s="1286"/>
      <c r="Q34" s="1190">
        <f t="shared" si="0"/>
        <v>4</v>
      </c>
      <c r="R34" s="1355">
        <f t="shared" si="1"/>
        <v>10.526315789473683</v>
      </c>
      <c r="S34" s="1228"/>
      <c r="T34" s="1273"/>
      <c r="U34" s="1201"/>
      <c r="V34" s="1198"/>
    </row>
    <row r="35" spans="1:22" ht="15" thickBot="1">
      <c r="A35" s="1293" t="s">
        <v>667</v>
      </c>
      <c r="B35" s="1131" t="s">
        <v>668</v>
      </c>
      <c r="C35" s="925"/>
      <c r="D35" s="1258">
        <f aca="true" t="shared" si="2" ref="D35:M35">SUM(D25:D34)</f>
        <v>4066</v>
      </c>
      <c r="E35" s="1259">
        <f t="shared" si="2"/>
        <v>4615</v>
      </c>
      <c r="F35" s="1259">
        <f t="shared" si="2"/>
        <v>4666</v>
      </c>
      <c r="G35" s="1259">
        <f t="shared" si="2"/>
        <v>4467</v>
      </c>
      <c r="H35" s="1259">
        <f>SUM(H25:H34)</f>
        <v>5049</v>
      </c>
      <c r="I35" s="1259">
        <f>SUM(I25:I34)</f>
        <v>5132</v>
      </c>
      <c r="J35" s="1259">
        <v>5195</v>
      </c>
      <c r="K35" s="1295">
        <f t="shared" si="2"/>
        <v>4361</v>
      </c>
      <c r="L35" s="1296">
        <f t="shared" si="2"/>
        <v>4437</v>
      </c>
      <c r="M35" s="1366">
        <f t="shared" si="2"/>
        <v>1090</v>
      </c>
      <c r="N35" s="1366"/>
      <c r="O35" s="1296"/>
      <c r="P35" s="1405"/>
      <c r="Q35" s="1259">
        <f t="shared" si="0"/>
        <v>1090</v>
      </c>
      <c r="R35" s="1311">
        <f t="shared" si="1"/>
        <v>24.56614829839982</v>
      </c>
      <c r="S35" s="1228"/>
      <c r="T35" s="1259">
        <f>SUM(T25:T34)</f>
        <v>0</v>
      </c>
      <c r="U35" s="1259">
        <f>SUM(U25:U34)</f>
        <v>0</v>
      </c>
      <c r="V35" s="1259">
        <f>SUM(V25:V34)</f>
        <v>0</v>
      </c>
    </row>
    <row r="36" spans="1:22" ht="14.25">
      <c r="A36" s="1238" t="s">
        <v>669</v>
      </c>
      <c r="B36" s="986" t="s">
        <v>794</v>
      </c>
      <c r="C36" s="763">
        <v>601</v>
      </c>
      <c r="D36" s="1300">
        <v>0</v>
      </c>
      <c r="E36" s="1268">
        <v>0</v>
      </c>
      <c r="F36" s="1268">
        <v>0</v>
      </c>
      <c r="G36" s="1193">
        <v>0</v>
      </c>
      <c r="H36" s="1193">
        <v>0</v>
      </c>
      <c r="I36" s="1193">
        <v>0</v>
      </c>
      <c r="J36" s="1193">
        <v>0</v>
      </c>
      <c r="K36" s="1194"/>
      <c r="L36" s="1205"/>
      <c r="M36" s="1179"/>
      <c r="N36" s="1337"/>
      <c r="O36" s="1330"/>
      <c r="P36" s="1306"/>
      <c r="Q36" s="1176">
        <f t="shared" si="0"/>
        <v>0</v>
      </c>
      <c r="R36" s="1302" t="e">
        <f t="shared" si="1"/>
        <v>#DIV/0!</v>
      </c>
      <c r="S36" s="1228"/>
      <c r="T36" s="1268"/>
      <c r="U36" s="1177"/>
      <c r="V36" s="1193"/>
    </row>
    <row r="37" spans="1:22" ht="14.25">
      <c r="A37" s="1247" t="s">
        <v>671</v>
      </c>
      <c r="B37" s="998" t="s">
        <v>795</v>
      </c>
      <c r="C37" s="764">
        <v>602</v>
      </c>
      <c r="D37" s="1239">
        <v>454</v>
      </c>
      <c r="E37" s="1240">
        <v>476</v>
      </c>
      <c r="F37" s="1240">
        <v>626</v>
      </c>
      <c r="G37" s="1183">
        <v>616</v>
      </c>
      <c r="H37" s="1183">
        <v>634</v>
      </c>
      <c r="I37" s="1183">
        <v>684</v>
      </c>
      <c r="J37" s="1183">
        <v>650</v>
      </c>
      <c r="K37" s="1196"/>
      <c r="L37" s="1204"/>
      <c r="M37" s="1186">
        <v>185</v>
      </c>
      <c r="N37" s="1337"/>
      <c r="O37" s="1340"/>
      <c r="P37" s="1306"/>
      <c r="Q37" s="1183">
        <f t="shared" si="0"/>
        <v>185</v>
      </c>
      <c r="R37" s="1350" t="e">
        <f t="shared" si="1"/>
        <v>#DIV/0!</v>
      </c>
      <c r="S37" s="1228"/>
      <c r="T37" s="1240"/>
      <c r="U37" s="1184"/>
      <c r="V37" s="1183"/>
    </row>
    <row r="38" spans="1:22" ht="14.25">
      <c r="A38" s="1247" t="s">
        <v>673</v>
      </c>
      <c r="B38" s="998" t="s">
        <v>796</v>
      </c>
      <c r="C38" s="764">
        <v>604</v>
      </c>
      <c r="D38" s="1239">
        <v>0</v>
      </c>
      <c r="E38" s="1240">
        <v>0</v>
      </c>
      <c r="F38" s="1240">
        <v>0</v>
      </c>
      <c r="G38" s="1183">
        <v>0</v>
      </c>
      <c r="H38" s="1183">
        <v>0</v>
      </c>
      <c r="I38" s="1183">
        <v>0</v>
      </c>
      <c r="J38" s="1183">
        <v>0</v>
      </c>
      <c r="K38" s="1196"/>
      <c r="L38" s="1204"/>
      <c r="M38" s="1186"/>
      <c r="N38" s="1337"/>
      <c r="O38" s="1340"/>
      <c r="P38" s="1306"/>
      <c r="Q38" s="1183">
        <f t="shared" si="0"/>
        <v>0</v>
      </c>
      <c r="R38" s="1350" t="e">
        <f t="shared" si="1"/>
        <v>#DIV/0!</v>
      </c>
      <c r="S38" s="1228"/>
      <c r="T38" s="1240"/>
      <c r="U38" s="1184"/>
      <c r="V38" s="1183"/>
    </row>
    <row r="39" spans="1:22" ht="14.25">
      <c r="A39" s="1247" t="s">
        <v>675</v>
      </c>
      <c r="B39" s="998" t="s">
        <v>797</v>
      </c>
      <c r="C39" s="764" t="s">
        <v>677</v>
      </c>
      <c r="D39" s="1239">
        <v>3705</v>
      </c>
      <c r="E39" s="1240">
        <v>3925</v>
      </c>
      <c r="F39" s="1240">
        <v>4006</v>
      </c>
      <c r="G39" s="1183">
        <v>3942</v>
      </c>
      <c r="H39" s="1183">
        <v>4360</v>
      </c>
      <c r="I39" s="1183">
        <v>4443</v>
      </c>
      <c r="J39" s="1183">
        <v>4493</v>
      </c>
      <c r="K39" s="1196">
        <v>4361</v>
      </c>
      <c r="L39" s="1204">
        <v>4437</v>
      </c>
      <c r="M39" s="1186">
        <v>1431</v>
      </c>
      <c r="N39" s="1337"/>
      <c r="O39" s="1340"/>
      <c r="P39" s="1306"/>
      <c r="Q39" s="1183">
        <f t="shared" si="0"/>
        <v>1431</v>
      </c>
      <c r="R39" s="1350">
        <f t="shared" si="1"/>
        <v>32.25152129817444</v>
      </c>
      <c r="S39" s="1228"/>
      <c r="T39" s="1240"/>
      <c r="U39" s="1184"/>
      <c r="V39" s="1183"/>
    </row>
    <row r="40" spans="1:22" ht="15" thickBot="1">
      <c r="A40" s="1219" t="s">
        <v>678</v>
      </c>
      <c r="B40" s="1003" t="s">
        <v>793</v>
      </c>
      <c r="C40" s="766" t="s">
        <v>679</v>
      </c>
      <c r="D40" s="1251">
        <v>100</v>
      </c>
      <c r="E40" s="1252">
        <v>323</v>
      </c>
      <c r="F40" s="1252">
        <v>74</v>
      </c>
      <c r="G40" s="1198">
        <v>23</v>
      </c>
      <c r="H40" s="1198">
        <v>156</v>
      </c>
      <c r="I40" s="1198">
        <v>115</v>
      </c>
      <c r="J40" s="1198">
        <v>55</v>
      </c>
      <c r="K40" s="1199"/>
      <c r="L40" s="1206"/>
      <c r="M40" s="1200"/>
      <c r="N40" s="1351"/>
      <c r="O40" s="1334"/>
      <c r="P40" s="1384"/>
      <c r="Q40" s="1189">
        <f t="shared" si="0"/>
        <v>0</v>
      </c>
      <c r="R40" s="1355" t="e">
        <f t="shared" si="1"/>
        <v>#DIV/0!</v>
      </c>
      <c r="S40" s="1228"/>
      <c r="T40" s="1273"/>
      <c r="U40" s="1201"/>
      <c r="V40" s="1198"/>
    </row>
    <row r="41" spans="1:22" ht="15" thickBot="1">
      <c r="A41" s="1293" t="s">
        <v>680</v>
      </c>
      <c r="B41" s="1131" t="s">
        <v>681</v>
      </c>
      <c r="C41" s="925" t="s">
        <v>613</v>
      </c>
      <c r="D41" s="1258">
        <f aca="true" t="shared" si="3" ref="D41:P41">SUM(D36:D40)</f>
        <v>4259</v>
      </c>
      <c r="E41" s="1259">
        <f t="shared" si="3"/>
        <v>4724</v>
      </c>
      <c r="F41" s="1259">
        <f t="shared" si="3"/>
        <v>4706</v>
      </c>
      <c r="G41" s="1259">
        <f t="shared" si="3"/>
        <v>4581</v>
      </c>
      <c r="H41" s="1259">
        <f>SUM(H36:H40)</f>
        <v>5150</v>
      </c>
      <c r="I41" s="1259">
        <f>SUM(I36:I40)</f>
        <v>5242</v>
      </c>
      <c r="J41" s="1259">
        <v>5198</v>
      </c>
      <c r="K41" s="1295">
        <f t="shared" si="3"/>
        <v>4361</v>
      </c>
      <c r="L41" s="1296">
        <f t="shared" si="3"/>
        <v>4437</v>
      </c>
      <c r="M41" s="1296">
        <f t="shared" si="3"/>
        <v>1616</v>
      </c>
      <c r="N41" s="1301">
        <f t="shared" si="3"/>
        <v>0</v>
      </c>
      <c r="O41" s="1297">
        <f t="shared" si="3"/>
        <v>0</v>
      </c>
      <c r="P41" s="1298">
        <f t="shared" si="3"/>
        <v>0</v>
      </c>
      <c r="Q41" s="1406">
        <f t="shared" si="0"/>
        <v>1616</v>
      </c>
      <c r="R41" s="1311">
        <f t="shared" si="1"/>
        <v>36.42100518368267</v>
      </c>
      <c r="S41" s="1228"/>
      <c r="T41" s="1259">
        <f>SUM(T36:T40)</f>
        <v>0</v>
      </c>
      <c r="U41" s="1259">
        <f>SUM(U36:U40)</f>
        <v>0</v>
      </c>
      <c r="V41" s="1259">
        <f>SUM(V36:V40)</f>
        <v>0</v>
      </c>
    </row>
    <row r="42" spans="1:22" ht="6.75" customHeight="1" thickBot="1">
      <c r="A42" s="1219"/>
      <c r="B42" s="942"/>
      <c r="C42" s="944"/>
      <c r="D42" s="1251"/>
      <c r="E42" s="1252"/>
      <c r="F42" s="1252"/>
      <c r="G42" s="1258"/>
      <c r="H42" s="1258"/>
      <c r="I42" s="1258"/>
      <c r="J42" s="1258"/>
      <c r="K42" s="1304"/>
      <c r="L42" s="1305"/>
      <c r="M42" s="1252"/>
      <c r="N42" s="1337"/>
      <c r="O42" s="1307"/>
      <c r="P42" s="1308"/>
      <c r="Q42" s="1175"/>
      <c r="R42" s="1390"/>
      <c r="S42" s="1228"/>
      <c r="T42" s="1252"/>
      <c r="U42" s="1252"/>
      <c r="V42" s="1252"/>
    </row>
    <row r="43" spans="1:22" ht="15" thickBot="1">
      <c r="A43" s="1310" t="s">
        <v>682</v>
      </c>
      <c r="B43" s="923" t="s">
        <v>644</v>
      </c>
      <c r="C43" s="925" t="s">
        <v>613</v>
      </c>
      <c r="D43" s="1258">
        <f aca="true" t="shared" si="4" ref="D43:P43">D41-D39</f>
        <v>554</v>
      </c>
      <c r="E43" s="1259">
        <f t="shared" si="4"/>
        <v>799</v>
      </c>
      <c r="F43" s="1259">
        <f t="shared" si="4"/>
        <v>700</v>
      </c>
      <c r="G43" s="1259">
        <f t="shared" si="4"/>
        <v>639</v>
      </c>
      <c r="H43" s="1259">
        <f>H41-H39</f>
        <v>790</v>
      </c>
      <c r="I43" s="1259">
        <f>I41-I39</f>
        <v>799</v>
      </c>
      <c r="J43" s="1259">
        <v>705</v>
      </c>
      <c r="K43" s="1259">
        <f>K41-K39</f>
        <v>0</v>
      </c>
      <c r="L43" s="1311">
        <f t="shared" si="4"/>
        <v>0</v>
      </c>
      <c r="M43" s="1311">
        <f t="shared" si="4"/>
        <v>185</v>
      </c>
      <c r="N43" s="1311">
        <f t="shared" si="4"/>
        <v>0</v>
      </c>
      <c r="O43" s="1259">
        <f t="shared" si="4"/>
        <v>0</v>
      </c>
      <c r="P43" s="1258">
        <f t="shared" si="4"/>
        <v>0</v>
      </c>
      <c r="Q43" s="1175">
        <f t="shared" si="0"/>
        <v>185</v>
      </c>
      <c r="R43" s="1302" t="e">
        <f t="shared" si="1"/>
        <v>#DIV/0!</v>
      </c>
      <c r="S43" s="1228"/>
      <c r="T43" s="1259">
        <f>T41-T39</f>
        <v>0</v>
      </c>
      <c r="U43" s="1259">
        <f>U41-U39</f>
        <v>0</v>
      </c>
      <c r="V43" s="1259">
        <f>V41-V39</f>
        <v>0</v>
      </c>
    </row>
    <row r="44" spans="1:22" ht="15" thickBot="1">
      <c r="A44" s="1293" t="s">
        <v>683</v>
      </c>
      <c r="B44" s="923" t="s">
        <v>684</v>
      </c>
      <c r="C44" s="925" t="s">
        <v>613</v>
      </c>
      <c r="D44" s="1258">
        <f aca="true" t="shared" si="5" ref="D44:P44">D41-D35</f>
        <v>193</v>
      </c>
      <c r="E44" s="1259">
        <f t="shared" si="5"/>
        <v>109</v>
      </c>
      <c r="F44" s="1259">
        <f t="shared" si="5"/>
        <v>40</v>
      </c>
      <c r="G44" s="1259">
        <f t="shared" si="5"/>
        <v>114</v>
      </c>
      <c r="H44" s="1259">
        <f>H41-H35</f>
        <v>101</v>
      </c>
      <c r="I44" s="1259">
        <f>I41-I35</f>
        <v>110</v>
      </c>
      <c r="J44" s="1259">
        <v>3</v>
      </c>
      <c r="K44" s="1259">
        <f>K41-K35</f>
        <v>0</v>
      </c>
      <c r="L44" s="1311">
        <f t="shared" si="5"/>
        <v>0</v>
      </c>
      <c r="M44" s="1311">
        <f t="shared" si="5"/>
        <v>526</v>
      </c>
      <c r="N44" s="1311">
        <f t="shared" si="5"/>
        <v>0</v>
      </c>
      <c r="O44" s="1259">
        <f t="shared" si="5"/>
        <v>0</v>
      </c>
      <c r="P44" s="1258">
        <f t="shared" si="5"/>
        <v>0</v>
      </c>
      <c r="Q44" s="1175">
        <f t="shared" si="0"/>
        <v>526</v>
      </c>
      <c r="R44" s="1302" t="e">
        <f t="shared" si="1"/>
        <v>#DIV/0!</v>
      </c>
      <c r="S44" s="1228"/>
      <c r="T44" s="1259">
        <f>T41-T35</f>
        <v>0</v>
      </c>
      <c r="U44" s="1259">
        <f>U41-U35</f>
        <v>0</v>
      </c>
      <c r="V44" s="1259">
        <f>V41-V35</f>
        <v>0</v>
      </c>
    </row>
    <row r="45" spans="1:22" ht="15" thickBot="1">
      <c r="A45" s="1314" t="s">
        <v>685</v>
      </c>
      <c r="B45" s="954" t="s">
        <v>644</v>
      </c>
      <c r="C45" s="956" t="s">
        <v>613</v>
      </c>
      <c r="D45" s="1258">
        <f aca="true" t="shared" si="6" ref="D45:P45">D44-D39</f>
        <v>-3512</v>
      </c>
      <c r="E45" s="1259">
        <f t="shared" si="6"/>
        <v>-3816</v>
      </c>
      <c r="F45" s="1259">
        <f t="shared" si="6"/>
        <v>-3966</v>
      </c>
      <c r="G45" s="1259">
        <f t="shared" si="6"/>
        <v>-3828</v>
      </c>
      <c r="H45" s="1259">
        <f>H44-H39</f>
        <v>-4259</v>
      </c>
      <c r="I45" s="1259">
        <f>I44-I39</f>
        <v>-4333</v>
      </c>
      <c r="J45" s="1259">
        <v>-4490</v>
      </c>
      <c r="K45" s="1259">
        <f t="shared" si="6"/>
        <v>-4361</v>
      </c>
      <c r="L45" s="1311">
        <f t="shared" si="6"/>
        <v>-4437</v>
      </c>
      <c r="M45" s="1311">
        <f t="shared" si="6"/>
        <v>-905</v>
      </c>
      <c r="N45" s="1407">
        <f t="shared" si="6"/>
        <v>0</v>
      </c>
      <c r="O45" s="1259">
        <f t="shared" si="6"/>
        <v>0</v>
      </c>
      <c r="P45" s="1258">
        <f t="shared" si="6"/>
        <v>0</v>
      </c>
      <c r="Q45" s="1365">
        <f t="shared" si="0"/>
        <v>-905</v>
      </c>
      <c r="R45" s="1311">
        <f t="shared" si="1"/>
        <v>20.396664412891592</v>
      </c>
      <c r="S45" s="1228"/>
      <c r="T45" s="1259">
        <f>T44-T39</f>
        <v>0</v>
      </c>
      <c r="U45" s="1259">
        <f>U44-U39</f>
        <v>0</v>
      </c>
      <c r="V45" s="1259">
        <f>V44-V39</f>
        <v>0</v>
      </c>
    </row>
    <row r="46" ht="12.75">
      <c r="A46" s="1160"/>
    </row>
    <row r="47" ht="12.75">
      <c r="A47" s="1160"/>
    </row>
    <row r="48" spans="1:22" ht="14.25" hidden="1">
      <c r="A48" s="1157" t="s">
        <v>798</v>
      </c>
      <c r="Q48" s="43"/>
      <c r="R48" s="43"/>
      <c r="S48" s="43"/>
      <c r="T48" s="43"/>
      <c r="U48" s="43"/>
      <c r="V48" s="43"/>
    </row>
    <row r="49" spans="1:22" ht="14.25" hidden="1">
      <c r="A49" s="1158" t="s">
        <v>799</v>
      </c>
      <c r="Q49" s="43"/>
      <c r="R49" s="43"/>
      <c r="S49" s="43"/>
      <c r="T49" s="43"/>
      <c r="U49" s="43"/>
      <c r="V49" s="43"/>
    </row>
    <row r="50" spans="1:22" ht="14.25" hidden="1">
      <c r="A50" s="1159" t="s">
        <v>800</v>
      </c>
      <c r="Q50" s="43"/>
      <c r="R50" s="43"/>
      <c r="S50" s="43"/>
      <c r="T50" s="43"/>
      <c r="U50" s="43"/>
      <c r="V50" s="43"/>
    </row>
    <row r="51" spans="1:22" ht="14.25" hidden="1">
      <c r="A51" s="1086"/>
      <c r="Q51" s="43"/>
      <c r="R51" s="43"/>
      <c r="S51" s="43"/>
      <c r="T51" s="43"/>
      <c r="U51" s="43"/>
      <c r="V51" s="43"/>
    </row>
    <row r="52" spans="1:22" ht="12.75" hidden="1">
      <c r="A52" s="1160" t="s">
        <v>814</v>
      </c>
      <c r="Q52" s="43"/>
      <c r="R52" s="43"/>
      <c r="S52" s="43"/>
      <c r="T52" s="43"/>
      <c r="U52" s="43"/>
      <c r="V52" s="43"/>
    </row>
    <row r="53" spans="1:22" ht="12.75" hidden="1">
      <c r="A53" s="1160"/>
      <c r="Q53" s="43"/>
      <c r="R53" s="43"/>
      <c r="S53" s="43"/>
      <c r="T53" s="43"/>
      <c r="U53" s="43"/>
      <c r="V53" s="43"/>
    </row>
    <row r="54" spans="1:22" ht="12.75" hidden="1">
      <c r="A54" s="1160" t="s">
        <v>815</v>
      </c>
      <c r="Q54" s="43"/>
      <c r="R54" s="43"/>
      <c r="S54" s="43"/>
      <c r="T54" s="43"/>
      <c r="U54" s="43"/>
      <c r="V54" s="43"/>
    </row>
    <row r="55" ht="12.75" hidden="1">
      <c r="A55" s="1160"/>
    </row>
    <row r="56" ht="12.75" hidden="1">
      <c r="A56" s="43" t="s">
        <v>816</v>
      </c>
    </row>
    <row r="57" ht="12.75" hidden="1">
      <c r="A57" s="43" t="s">
        <v>817</v>
      </c>
    </row>
  </sheetData>
  <sheetProtection/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22">
      <selection activeCell="A65" sqref="A65"/>
    </sheetView>
  </sheetViews>
  <sheetFormatPr defaultColWidth="9.140625" defaultRowHeight="12.75"/>
  <cols>
    <col min="1" max="1" width="37.7109375" style="43" customWidth="1"/>
    <col min="2" max="2" width="9.140625" style="43" hidden="1" customWidth="1"/>
    <col min="3" max="3" width="9.140625" style="781" customWidth="1"/>
    <col min="4" max="6" width="9.140625" style="43" hidden="1" customWidth="1"/>
    <col min="7" max="10" width="9.140625" style="585" hidden="1" customWidth="1"/>
    <col min="11" max="11" width="11.57421875" style="585" customWidth="1"/>
    <col min="12" max="12" width="11.421875" style="585" customWidth="1"/>
    <col min="13" max="13" width="9.8515625" style="585" customWidth="1"/>
    <col min="14" max="14" width="9.140625" style="585" customWidth="1"/>
    <col min="15" max="15" width="9.28125" style="585" customWidth="1"/>
    <col min="16" max="16" width="9.140625" style="585" customWidth="1"/>
    <col min="17" max="17" width="12.00390625" style="585" customWidth="1"/>
    <col min="18" max="18" width="9.140625" style="289" customWidth="1"/>
    <col min="19" max="19" width="3.421875" style="585" customWidth="1"/>
    <col min="20" max="20" width="12.57421875" style="585" hidden="1" customWidth="1"/>
    <col min="21" max="21" width="11.8515625" style="585" hidden="1" customWidth="1"/>
    <col min="22" max="22" width="12.00390625" style="585" hidden="1" customWidth="1"/>
    <col min="23" max="16384" width="9.140625" style="43" customWidth="1"/>
  </cols>
  <sheetData>
    <row r="1" spans="1:22" s="130" customFormat="1" ht="15">
      <c r="A1" s="1408" t="s">
        <v>765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  <c r="Q1" s="1408"/>
      <c r="R1" s="1408"/>
      <c r="S1" s="1408"/>
      <c r="T1" s="1408"/>
      <c r="U1" s="1408"/>
      <c r="V1" s="1408"/>
    </row>
    <row r="2" spans="1:13" ht="21.75" customHeight="1">
      <c r="A2" s="1207" t="s">
        <v>688</v>
      </c>
      <c r="B2" s="1088"/>
      <c r="L2" s="1089"/>
      <c r="M2" s="1089"/>
    </row>
    <row r="3" spans="1:13" ht="12.75">
      <c r="A3" s="1093"/>
      <c r="L3" s="1089"/>
      <c r="M3" s="1089"/>
    </row>
    <row r="4" spans="1:13" ht="13.5" thickBot="1">
      <c r="A4" s="1160"/>
      <c r="B4" s="700"/>
      <c r="C4" s="783"/>
      <c r="D4" s="700"/>
      <c r="E4" s="700"/>
      <c r="L4" s="1089"/>
      <c r="M4" s="1089"/>
    </row>
    <row r="5" spans="1:13" ht="15.75" thickBot="1">
      <c r="A5" s="1087" t="s">
        <v>809</v>
      </c>
      <c r="B5" s="1091"/>
      <c r="C5" s="1415" t="s">
        <v>818</v>
      </c>
      <c r="D5" s="1409"/>
      <c r="E5" s="1410"/>
      <c r="F5" s="1409"/>
      <c r="G5" s="1411"/>
      <c r="H5" s="1412"/>
      <c r="I5" s="1412"/>
      <c r="J5" s="1412"/>
      <c r="K5" s="960"/>
      <c r="L5" s="1092"/>
      <c r="M5" s="1092"/>
    </row>
    <row r="6" spans="1:13" ht="23.25" customHeight="1" thickBot="1">
      <c r="A6" s="1093" t="s">
        <v>586</v>
      </c>
      <c r="L6" s="1089"/>
      <c r="M6" s="1089"/>
    </row>
    <row r="7" spans="1:22" ht="13.5" thickBot="1">
      <c r="A7" s="1209" t="s">
        <v>29</v>
      </c>
      <c r="B7" s="1095" t="s">
        <v>590</v>
      </c>
      <c r="C7" s="1095" t="s">
        <v>593</v>
      </c>
      <c r="D7" s="789"/>
      <c r="E7" s="787"/>
      <c r="F7" s="1095" t="s">
        <v>769</v>
      </c>
      <c r="G7" s="1098" t="s">
        <v>770</v>
      </c>
      <c r="H7" s="1098" t="s">
        <v>771</v>
      </c>
      <c r="I7" s="1098" t="s">
        <v>772</v>
      </c>
      <c r="J7" s="1098" t="s">
        <v>773</v>
      </c>
      <c r="K7" s="1211" t="s">
        <v>774</v>
      </c>
      <c r="L7" s="1211"/>
      <c r="M7" s="1211" t="s">
        <v>775</v>
      </c>
      <c r="N7" s="1211"/>
      <c r="O7" s="1211"/>
      <c r="P7" s="1211"/>
      <c r="Q7" s="1396" t="s">
        <v>776</v>
      </c>
      <c r="R7" s="1213" t="s">
        <v>589</v>
      </c>
      <c r="T7" s="1214" t="s">
        <v>777</v>
      </c>
      <c r="U7" s="1214"/>
      <c r="V7" s="1214"/>
    </row>
    <row r="8" spans="1:22" ht="13.5" thickBot="1">
      <c r="A8" s="1209"/>
      <c r="B8" s="1095"/>
      <c r="C8" s="1095"/>
      <c r="D8" s="799" t="s">
        <v>767</v>
      </c>
      <c r="E8" s="797" t="s">
        <v>768</v>
      </c>
      <c r="F8" s="1095"/>
      <c r="G8" s="1098"/>
      <c r="H8" s="1098"/>
      <c r="I8" s="1098"/>
      <c r="J8" s="1098"/>
      <c r="K8" s="1105" t="s">
        <v>33</v>
      </c>
      <c r="L8" s="1105" t="s">
        <v>34</v>
      </c>
      <c r="M8" s="1106" t="s">
        <v>600</v>
      </c>
      <c r="N8" s="1108" t="s">
        <v>603</v>
      </c>
      <c r="O8" s="1108" t="s">
        <v>606</v>
      </c>
      <c r="P8" s="1109" t="s">
        <v>609</v>
      </c>
      <c r="Q8" s="1105" t="s">
        <v>610</v>
      </c>
      <c r="R8" s="1216" t="s">
        <v>611</v>
      </c>
      <c r="T8" s="1217" t="s">
        <v>778</v>
      </c>
      <c r="U8" s="1218" t="s">
        <v>779</v>
      </c>
      <c r="V8" s="1218" t="s">
        <v>780</v>
      </c>
    </row>
    <row r="9" spans="1:22" ht="12.75">
      <c r="A9" s="1219" t="s">
        <v>612</v>
      </c>
      <c r="B9" s="806"/>
      <c r="C9" s="1328"/>
      <c r="D9" s="1221">
        <v>6</v>
      </c>
      <c r="E9" s="1222">
        <v>6</v>
      </c>
      <c r="F9" s="1222">
        <v>9</v>
      </c>
      <c r="G9" s="1223">
        <v>10</v>
      </c>
      <c r="H9" s="1223">
        <v>10</v>
      </c>
      <c r="I9" s="1223">
        <v>10</v>
      </c>
      <c r="J9" s="1416">
        <f>P9</f>
        <v>0</v>
      </c>
      <c r="K9" s="1224"/>
      <c r="L9" s="1224"/>
      <c r="M9" s="1413">
        <v>9</v>
      </c>
      <c r="N9" s="1329"/>
      <c r="O9" s="1329"/>
      <c r="P9" s="1416"/>
      <c r="Q9" s="1170" t="s">
        <v>613</v>
      </c>
      <c r="R9" s="1227" t="s">
        <v>613</v>
      </c>
      <c r="S9" s="1228"/>
      <c r="T9" s="1331"/>
      <c r="U9" s="1322"/>
      <c r="V9" s="1322"/>
    </row>
    <row r="10" spans="1:22" ht="13.5" thickBot="1">
      <c r="A10" s="1230" t="s">
        <v>614</v>
      </c>
      <c r="B10" s="820"/>
      <c r="C10" s="1332"/>
      <c r="D10" s="1231">
        <v>6.2</v>
      </c>
      <c r="E10" s="1232">
        <v>6</v>
      </c>
      <c r="F10" s="1232">
        <v>9</v>
      </c>
      <c r="G10" s="1233">
        <v>9</v>
      </c>
      <c r="H10" s="1233">
        <v>9</v>
      </c>
      <c r="I10" s="1233">
        <v>9</v>
      </c>
      <c r="J10" s="1417">
        <f aca="true" t="shared" si="0" ref="J10:J21">P10</f>
        <v>0</v>
      </c>
      <c r="K10" s="1234"/>
      <c r="L10" s="1234"/>
      <c r="M10" s="1414">
        <v>8.835</v>
      </c>
      <c r="N10" s="1418"/>
      <c r="O10" s="1333"/>
      <c r="P10" s="1417"/>
      <c r="Q10" s="1233" t="s">
        <v>613</v>
      </c>
      <c r="R10" s="1236" t="s">
        <v>613</v>
      </c>
      <c r="S10" s="1228"/>
      <c r="T10" s="1335"/>
      <c r="U10" s="1323"/>
      <c r="V10" s="1323"/>
    </row>
    <row r="11" spans="1:22" ht="12.75">
      <c r="A11" s="1238" t="s">
        <v>615</v>
      </c>
      <c r="B11" s="832" t="s">
        <v>616</v>
      </c>
      <c r="C11" s="1336" t="s">
        <v>617</v>
      </c>
      <c r="D11" s="1239">
        <v>1168</v>
      </c>
      <c r="E11" s="1240">
        <v>1177</v>
      </c>
      <c r="F11" s="1240">
        <v>1361</v>
      </c>
      <c r="G11" s="1166">
        <v>1504</v>
      </c>
      <c r="H11" s="1166">
        <v>1655</v>
      </c>
      <c r="I11" s="1167">
        <v>1801</v>
      </c>
      <c r="J11" s="1416">
        <f t="shared" si="0"/>
        <v>0</v>
      </c>
      <c r="K11" s="1241" t="s">
        <v>613</v>
      </c>
      <c r="L11" s="1241" t="s">
        <v>613</v>
      </c>
      <c r="M11" s="1168">
        <v>1958</v>
      </c>
      <c r="N11" s="1345"/>
      <c r="O11" s="1337"/>
      <c r="P11" s="1416"/>
      <c r="Q11" s="1166" t="s">
        <v>613</v>
      </c>
      <c r="R11" s="1245" t="s">
        <v>613</v>
      </c>
      <c r="S11" s="1228"/>
      <c r="T11" s="1246"/>
      <c r="U11" s="1166"/>
      <c r="V11" s="1166"/>
    </row>
    <row r="12" spans="1:22" ht="12.75">
      <c r="A12" s="1247" t="s">
        <v>618</v>
      </c>
      <c r="B12" s="847" t="s">
        <v>619</v>
      </c>
      <c r="C12" s="1336" t="s">
        <v>620</v>
      </c>
      <c r="D12" s="1239">
        <v>-1168</v>
      </c>
      <c r="E12" s="1240">
        <v>-1177</v>
      </c>
      <c r="F12" s="1240">
        <v>1361</v>
      </c>
      <c r="G12" s="1166">
        <v>1504</v>
      </c>
      <c r="H12" s="1166">
        <v>1655</v>
      </c>
      <c r="I12" s="1166">
        <v>1801</v>
      </c>
      <c r="J12" s="1419">
        <f t="shared" si="0"/>
        <v>0</v>
      </c>
      <c r="K12" s="1248" t="s">
        <v>613</v>
      </c>
      <c r="L12" s="1248" t="s">
        <v>613</v>
      </c>
      <c r="M12" s="1169">
        <v>1958</v>
      </c>
      <c r="N12" s="1339"/>
      <c r="O12" s="1339"/>
      <c r="P12" s="1419"/>
      <c r="Q12" s="1166" t="s">
        <v>613</v>
      </c>
      <c r="R12" s="1245" t="s">
        <v>613</v>
      </c>
      <c r="S12" s="1228"/>
      <c r="T12" s="1240"/>
      <c r="U12" s="1166"/>
      <c r="V12" s="1166"/>
    </row>
    <row r="13" spans="1:22" ht="12.75">
      <c r="A13" s="1247" t="s">
        <v>621</v>
      </c>
      <c r="B13" s="847" t="s">
        <v>781</v>
      </c>
      <c r="C13" s="1336" t="s">
        <v>623</v>
      </c>
      <c r="D13" s="1239"/>
      <c r="E13" s="1240">
        <v>0</v>
      </c>
      <c r="F13" s="1240">
        <v>0</v>
      </c>
      <c r="G13" s="1166">
        <v>0</v>
      </c>
      <c r="H13" s="1166">
        <v>0</v>
      </c>
      <c r="I13" s="1166">
        <v>0</v>
      </c>
      <c r="J13" s="1419">
        <f t="shared" si="0"/>
        <v>0</v>
      </c>
      <c r="K13" s="1248" t="s">
        <v>613</v>
      </c>
      <c r="L13" s="1248" t="s">
        <v>613</v>
      </c>
      <c r="M13" s="1169">
        <v>0</v>
      </c>
      <c r="N13" s="1339"/>
      <c r="O13" s="1339"/>
      <c r="P13" s="1419"/>
      <c r="Q13" s="1166" t="s">
        <v>613</v>
      </c>
      <c r="R13" s="1245" t="s">
        <v>613</v>
      </c>
      <c r="S13" s="1228"/>
      <c r="T13" s="1240"/>
      <c r="U13" s="1166"/>
      <c r="V13" s="1166"/>
    </row>
    <row r="14" spans="1:22" ht="12.75">
      <c r="A14" s="1247" t="s">
        <v>624</v>
      </c>
      <c r="B14" s="847" t="s">
        <v>782</v>
      </c>
      <c r="C14" s="1336" t="s">
        <v>613</v>
      </c>
      <c r="D14" s="1239">
        <v>186</v>
      </c>
      <c r="E14" s="1240">
        <v>261</v>
      </c>
      <c r="F14" s="1240">
        <v>217</v>
      </c>
      <c r="G14" s="1166">
        <v>97</v>
      </c>
      <c r="H14" s="1166">
        <v>493</v>
      </c>
      <c r="I14" s="1166">
        <v>467</v>
      </c>
      <c r="J14" s="1419">
        <f t="shared" si="0"/>
        <v>0</v>
      </c>
      <c r="K14" s="1248" t="s">
        <v>613</v>
      </c>
      <c r="L14" s="1248" t="s">
        <v>613</v>
      </c>
      <c r="M14" s="1169">
        <v>2955</v>
      </c>
      <c r="N14" s="1339"/>
      <c r="O14" s="1339"/>
      <c r="P14" s="1419"/>
      <c r="Q14" s="1166" t="s">
        <v>613</v>
      </c>
      <c r="R14" s="1245" t="s">
        <v>613</v>
      </c>
      <c r="S14" s="1228"/>
      <c r="T14" s="1240"/>
      <c r="U14" s="1166"/>
      <c r="V14" s="1166"/>
    </row>
    <row r="15" spans="1:22" ht="13.5" thickBot="1">
      <c r="A15" s="1219" t="s">
        <v>626</v>
      </c>
      <c r="B15" s="853" t="s">
        <v>783</v>
      </c>
      <c r="C15" s="1217" t="s">
        <v>628</v>
      </c>
      <c r="D15" s="1251">
        <v>313</v>
      </c>
      <c r="E15" s="1252">
        <v>436</v>
      </c>
      <c r="F15" s="1252">
        <v>425</v>
      </c>
      <c r="G15" s="1170">
        <v>667</v>
      </c>
      <c r="H15" s="1170">
        <v>290</v>
      </c>
      <c r="I15" s="1170">
        <v>514</v>
      </c>
      <c r="J15" s="1419">
        <f t="shared" si="0"/>
        <v>0</v>
      </c>
      <c r="K15" s="1253" t="s">
        <v>613</v>
      </c>
      <c r="L15" s="1253" t="s">
        <v>613</v>
      </c>
      <c r="M15" s="1171">
        <v>791</v>
      </c>
      <c r="N15" s="1341"/>
      <c r="O15" s="1341"/>
      <c r="P15" s="1419"/>
      <c r="Q15" s="1170" t="s">
        <v>613</v>
      </c>
      <c r="R15" s="1227" t="s">
        <v>613</v>
      </c>
      <c r="S15" s="1228"/>
      <c r="T15" s="1232"/>
      <c r="U15" s="1170"/>
      <c r="V15" s="1170"/>
    </row>
    <row r="16" spans="1:22" ht="15" thickBot="1">
      <c r="A16" s="1257" t="s">
        <v>629</v>
      </c>
      <c r="B16" s="865"/>
      <c r="C16" s="878"/>
      <c r="D16" s="1258">
        <v>515</v>
      </c>
      <c r="E16" s="1259">
        <v>698</v>
      </c>
      <c r="F16" s="1259">
        <f>F11-F12+F14+F15</f>
        <v>642</v>
      </c>
      <c r="G16" s="1259">
        <f>G11-G12+G14+G15</f>
        <v>764</v>
      </c>
      <c r="H16" s="1261">
        <f>H11-H12+H13+H14+H15</f>
        <v>783</v>
      </c>
      <c r="I16" s="1261">
        <f>I11-I12+I13+I14+I15</f>
        <v>981</v>
      </c>
      <c r="J16" s="1420">
        <f>J11-J12+J13+J14+J15</f>
        <v>0</v>
      </c>
      <c r="K16" s="1261" t="s">
        <v>613</v>
      </c>
      <c r="L16" s="1261" t="s">
        <v>613</v>
      </c>
      <c r="M16" s="1401">
        <f>M11-M12+M13+M14+M15</f>
        <v>3746</v>
      </c>
      <c r="N16" s="1401"/>
      <c r="O16" s="1421"/>
      <c r="P16" s="1420"/>
      <c r="Q16" s="1260" t="s">
        <v>613</v>
      </c>
      <c r="R16" s="1266" t="s">
        <v>613</v>
      </c>
      <c r="S16" s="1228"/>
      <c r="T16" s="1267">
        <f>T11-T12+T13+T14+T15</f>
        <v>0</v>
      </c>
      <c r="U16" s="1267">
        <f>U11-U12+U13+U14+U15</f>
        <v>0</v>
      </c>
      <c r="V16" s="1267">
        <f>V11-V12+V13+V14+V15</f>
        <v>0</v>
      </c>
    </row>
    <row r="17" spans="1:22" ht="12.75">
      <c r="A17" s="1219" t="s">
        <v>630</v>
      </c>
      <c r="B17" s="832" t="s">
        <v>631</v>
      </c>
      <c r="C17" s="1217">
        <v>401</v>
      </c>
      <c r="D17" s="1251"/>
      <c r="E17" s="1252">
        <v>0</v>
      </c>
      <c r="F17" s="1252">
        <v>0</v>
      </c>
      <c r="G17" s="1170">
        <v>0</v>
      </c>
      <c r="H17" s="1170">
        <v>0</v>
      </c>
      <c r="I17" s="1170">
        <v>0</v>
      </c>
      <c r="J17" s="1419">
        <f t="shared" si="0"/>
        <v>0</v>
      </c>
      <c r="K17" s="1241" t="s">
        <v>613</v>
      </c>
      <c r="L17" s="1241" t="s">
        <v>613</v>
      </c>
      <c r="M17" s="1171">
        <v>0</v>
      </c>
      <c r="N17" s="1337"/>
      <c r="O17" s="1337"/>
      <c r="P17" s="1419"/>
      <c r="Q17" s="1170" t="s">
        <v>613</v>
      </c>
      <c r="R17" s="1227" t="s">
        <v>613</v>
      </c>
      <c r="S17" s="1228"/>
      <c r="T17" s="1268"/>
      <c r="U17" s="1170"/>
      <c r="V17" s="1170"/>
    </row>
    <row r="18" spans="1:22" ht="12.75">
      <c r="A18" s="1247" t="s">
        <v>632</v>
      </c>
      <c r="B18" s="847" t="s">
        <v>633</v>
      </c>
      <c r="C18" s="1336" t="s">
        <v>634</v>
      </c>
      <c r="D18" s="1239">
        <v>101</v>
      </c>
      <c r="E18" s="1240">
        <v>120</v>
      </c>
      <c r="F18" s="1240">
        <v>226</v>
      </c>
      <c r="G18" s="1166">
        <v>189</v>
      </c>
      <c r="H18" s="1166">
        <v>103</v>
      </c>
      <c r="I18" s="1166">
        <v>100</v>
      </c>
      <c r="J18" s="1419">
        <f t="shared" si="0"/>
        <v>0</v>
      </c>
      <c r="K18" s="1248" t="s">
        <v>613</v>
      </c>
      <c r="L18" s="1248" t="s">
        <v>613</v>
      </c>
      <c r="M18" s="1169">
        <v>200</v>
      </c>
      <c r="N18" s="1339"/>
      <c r="O18" s="1339"/>
      <c r="P18" s="1419"/>
      <c r="Q18" s="1166" t="s">
        <v>613</v>
      </c>
      <c r="R18" s="1245" t="s">
        <v>613</v>
      </c>
      <c r="S18" s="1228"/>
      <c r="T18" s="1240"/>
      <c r="U18" s="1166"/>
      <c r="V18" s="1166"/>
    </row>
    <row r="19" spans="1:22" ht="12.75">
      <c r="A19" s="1247" t="s">
        <v>635</v>
      </c>
      <c r="B19" s="847" t="s">
        <v>763</v>
      </c>
      <c r="C19" s="1336" t="s">
        <v>613</v>
      </c>
      <c r="D19" s="1239"/>
      <c r="E19" s="1240">
        <v>0</v>
      </c>
      <c r="F19" s="1240">
        <v>0</v>
      </c>
      <c r="G19" s="1166">
        <v>0</v>
      </c>
      <c r="H19" s="1166">
        <v>0</v>
      </c>
      <c r="I19" s="1166">
        <v>0</v>
      </c>
      <c r="J19" s="1419">
        <f t="shared" si="0"/>
        <v>0</v>
      </c>
      <c r="K19" s="1248" t="s">
        <v>613</v>
      </c>
      <c r="L19" s="1248" t="s">
        <v>613</v>
      </c>
      <c r="M19" s="1169">
        <v>0</v>
      </c>
      <c r="N19" s="1339"/>
      <c r="O19" s="1339"/>
      <c r="P19" s="1419"/>
      <c r="Q19" s="1166" t="s">
        <v>613</v>
      </c>
      <c r="R19" s="1245" t="s">
        <v>613</v>
      </c>
      <c r="S19" s="1228"/>
      <c r="T19" s="1240"/>
      <c r="U19" s="1166"/>
      <c r="V19" s="1166"/>
    </row>
    <row r="20" spans="1:22" ht="12.75">
      <c r="A20" s="1247" t="s">
        <v>637</v>
      </c>
      <c r="B20" s="847" t="s">
        <v>636</v>
      </c>
      <c r="C20" s="1336" t="s">
        <v>613</v>
      </c>
      <c r="D20" s="1239">
        <v>162</v>
      </c>
      <c r="E20" s="1240">
        <v>241</v>
      </c>
      <c r="F20" s="1240">
        <v>416</v>
      </c>
      <c r="G20" s="1166">
        <v>435</v>
      </c>
      <c r="H20" s="1166">
        <v>656</v>
      </c>
      <c r="I20" s="1166">
        <v>699</v>
      </c>
      <c r="J20" s="1419">
        <f t="shared" si="0"/>
        <v>0</v>
      </c>
      <c r="K20" s="1248" t="s">
        <v>613</v>
      </c>
      <c r="L20" s="1248" t="s">
        <v>613</v>
      </c>
      <c r="M20" s="1169">
        <v>3106</v>
      </c>
      <c r="N20" s="1339"/>
      <c r="O20" s="1339"/>
      <c r="P20" s="1419"/>
      <c r="Q20" s="1166" t="s">
        <v>613</v>
      </c>
      <c r="R20" s="1245" t="s">
        <v>613</v>
      </c>
      <c r="S20" s="1228"/>
      <c r="T20" s="1240"/>
      <c r="U20" s="1166"/>
      <c r="V20" s="1166"/>
    </row>
    <row r="21" spans="1:22" ht="13.5" thickBot="1">
      <c r="A21" s="1230" t="s">
        <v>639</v>
      </c>
      <c r="B21" s="879"/>
      <c r="C21" s="1343" t="s">
        <v>613</v>
      </c>
      <c r="D21" s="1239"/>
      <c r="E21" s="1240">
        <v>0</v>
      </c>
      <c r="F21" s="1240">
        <v>0</v>
      </c>
      <c r="G21" s="1172">
        <v>0</v>
      </c>
      <c r="H21" s="1172">
        <v>0</v>
      </c>
      <c r="I21" s="1172">
        <v>0</v>
      </c>
      <c r="J21" s="1417">
        <f t="shared" si="0"/>
        <v>0</v>
      </c>
      <c r="K21" s="1234" t="s">
        <v>613</v>
      </c>
      <c r="L21" s="1234" t="s">
        <v>613</v>
      </c>
      <c r="M21" s="1173">
        <v>0</v>
      </c>
      <c r="N21" s="1341"/>
      <c r="O21" s="1341"/>
      <c r="P21" s="1417"/>
      <c r="Q21" s="1172" t="s">
        <v>613</v>
      </c>
      <c r="R21" s="1272" t="s">
        <v>613</v>
      </c>
      <c r="S21" s="1228"/>
      <c r="T21" s="1273"/>
      <c r="U21" s="1172"/>
      <c r="V21" s="1172"/>
    </row>
    <row r="22" spans="1:22" ht="14.25">
      <c r="A22" s="1274" t="s">
        <v>641</v>
      </c>
      <c r="B22" s="832" t="s">
        <v>642</v>
      </c>
      <c r="C22" s="763" t="s">
        <v>613</v>
      </c>
      <c r="D22" s="1275">
        <v>2886</v>
      </c>
      <c r="E22" s="1246">
        <v>3036</v>
      </c>
      <c r="F22" s="1246">
        <v>3517</v>
      </c>
      <c r="G22" s="1176">
        <v>3654</v>
      </c>
      <c r="H22" s="1176">
        <v>4308</v>
      </c>
      <c r="I22" s="1193">
        <v>4226</v>
      </c>
      <c r="J22" s="1193">
        <v>3842</v>
      </c>
      <c r="K22" s="1194">
        <f>K35</f>
        <v>3834</v>
      </c>
      <c r="L22" s="1194">
        <f>L35</f>
        <v>3888</v>
      </c>
      <c r="M22" s="1179">
        <v>965</v>
      </c>
      <c r="N22" s="1345"/>
      <c r="O22" s="1345"/>
      <c r="P22" s="1278"/>
      <c r="Q22" s="1180">
        <f>SUM(M22:P22)</f>
        <v>965</v>
      </c>
      <c r="R22" s="1302">
        <f>(Q22/L22)*100</f>
        <v>24.819958847736626</v>
      </c>
      <c r="S22" s="1228"/>
      <c r="T22" s="1246"/>
      <c r="U22" s="1180"/>
      <c r="V22" s="1176"/>
    </row>
    <row r="23" spans="1:22" ht="14.25">
      <c r="A23" s="1247" t="s">
        <v>643</v>
      </c>
      <c r="B23" s="847" t="s">
        <v>644</v>
      </c>
      <c r="C23" s="764" t="s">
        <v>613</v>
      </c>
      <c r="D23" s="1239"/>
      <c r="E23" s="1240">
        <v>0</v>
      </c>
      <c r="F23" s="1240">
        <v>0</v>
      </c>
      <c r="G23" s="1183">
        <v>0</v>
      </c>
      <c r="H23" s="1183">
        <v>0</v>
      </c>
      <c r="I23" s="1183"/>
      <c r="J23" s="1183">
        <v>0</v>
      </c>
      <c r="K23" s="1196"/>
      <c r="L23" s="1204"/>
      <c r="M23" s="1186"/>
      <c r="N23" s="1339"/>
      <c r="O23" s="1339"/>
      <c r="P23" s="1281"/>
      <c r="Q23" s="1184">
        <f aca="true" t="shared" si="1" ref="Q23:Q45">SUM(M23:P23)</f>
        <v>0</v>
      </c>
      <c r="R23" s="1350" t="e">
        <f aca="true" t="shared" si="2" ref="R23:R45">(Q23/L23)*100</f>
        <v>#DIV/0!</v>
      </c>
      <c r="S23" s="1228"/>
      <c r="T23" s="1240"/>
      <c r="U23" s="1184"/>
      <c r="V23" s="1183"/>
    </row>
    <row r="24" spans="1:22" ht="15" thickBot="1">
      <c r="A24" s="1230" t="s">
        <v>645</v>
      </c>
      <c r="B24" s="879" t="s">
        <v>644</v>
      </c>
      <c r="C24" s="765">
        <v>672</v>
      </c>
      <c r="D24" s="1282">
        <v>846</v>
      </c>
      <c r="E24" s="1283">
        <v>922</v>
      </c>
      <c r="F24" s="1283">
        <v>1090</v>
      </c>
      <c r="G24" s="1189">
        <v>1100</v>
      </c>
      <c r="H24" s="1189">
        <v>1300</v>
      </c>
      <c r="I24" s="1189">
        <v>1600</v>
      </c>
      <c r="J24" s="1189">
        <v>1100</v>
      </c>
      <c r="K24" s="1324">
        <f>SUM(K25:K29)</f>
        <v>1100</v>
      </c>
      <c r="L24" s="1324">
        <f>SUM(L25:L29)</f>
        <v>1100</v>
      </c>
      <c r="M24" s="1192">
        <v>270</v>
      </c>
      <c r="N24" s="1344"/>
      <c r="O24" s="1344"/>
      <c r="P24" s="1286"/>
      <c r="Q24" s="1190">
        <f t="shared" si="1"/>
        <v>270</v>
      </c>
      <c r="R24" s="1355">
        <f t="shared" si="2"/>
        <v>24.545454545454547</v>
      </c>
      <c r="S24" s="1228"/>
      <c r="T24" s="1232"/>
      <c r="U24" s="1190"/>
      <c r="V24" s="1189"/>
    </row>
    <row r="25" spans="1:22" ht="14.25">
      <c r="A25" s="1238" t="s">
        <v>646</v>
      </c>
      <c r="B25" s="986" t="s">
        <v>784</v>
      </c>
      <c r="C25" s="763">
        <v>501</v>
      </c>
      <c r="D25" s="1239">
        <v>273</v>
      </c>
      <c r="E25" s="1240">
        <v>289</v>
      </c>
      <c r="F25" s="1240">
        <v>497</v>
      </c>
      <c r="G25" s="1193">
        <v>593</v>
      </c>
      <c r="H25" s="1193">
        <v>504</v>
      </c>
      <c r="I25" s="1193">
        <v>332</v>
      </c>
      <c r="J25" s="1193">
        <v>445</v>
      </c>
      <c r="K25" s="1194">
        <v>210</v>
      </c>
      <c r="L25" s="1194">
        <v>210</v>
      </c>
      <c r="M25" s="1195">
        <v>48</v>
      </c>
      <c r="N25" s="1337"/>
      <c r="O25" s="1330"/>
      <c r="P25" s="1358"/>
      <c r="Q25" s="1176">
        <f t="shared" si="1"/>
        <v>48</v>
      </c>
      <c r="R25" s="1302">
        <f t="shared" si="2"/>
        <v>22.857142857142858</v>
      </c>
      <c r="S25" s="1228"/>
      <c r="T25" s="1268"/>
      <c r="U25" s="1177"/>
      <c r="V25" s="1193"/>
    </row>
    <row r="26" spans="1:22" ht="14.25">
      <c r="A26" s="1247" t="s">
        <v>648</v>
      </c>
      <c r="B26" s="998" t="s">
        <v>785</v>
      </c>
      <c r="C26" s="764">
        <v>502</v>
      </c>
      <c r="D26" s="1239">
        <v>337</v>
      </c>
      <c r="E26" s="1240">
        <v>374</v>
      </c>
      <c r="F26" s="1240">
        <v>367</v>
      </c>
      <c r="G26" s="1183">
        <v>439</v>
      </c>
      <c r="H26" s="1183">
        <v>345</v>
      </c>
      <c r="I26" s="1183">
        <v>397</v>
      </c>
      <c r="J26" s="1183">
        <v>332</v>
      </c>
      <c r="K26" s="1196">
        <v>360</v>
      </c>
      <c r="L26" s="1196">
        <v>360</v>
      </c>
      <c r="M26" s="1186">
        <v>58</v>
      </c>
      <c r="N26" s="1337"/>
      <c r="O26" s="1340"/>
      <c r="P26" s="1358"/>
      <c r="Q26" s="1183">
        <f t="shared" si="1"/>
        <v>58</v>
      </c>
      <c r="R26" s="1350">
        <f t="shared" si="2"/>
        <v>16.11111111111111</v>
      </c>
      <c r="S26" s="1228"/>
      <c r="T26" s="1240"/>
      <c r="U26" s="1184"/>
      <c r="V26" s="1183"/>
    </row>
    <row r="27" spans="1:22" ht="14.25">
      <c r="A27" s="1247" t="s">
        <v>650</v>
      </c>
      <c r="B27" s="998" t="s">
        <v>786</v>
      </c>
      <c r="C27" s="764">
        <v>504</v>
      </c>
      <c r="D27" s="1239"/>
      <c r="E27" s="1240">
        <v>0</v>
      </c>
      <c r="F27" s="1240">
        <v>0</v>
      </c>
      <c r="G27" s="1183">
        <v>0</v>
      </c>
      <c r="H27" s="1183">
        <v>0</v>
      </c>
      <c r="I27" s="1183">
        <v>0</v>
      </c>
      <c r="J27" s="1183">
        <v>0</v>
      </c>
      <c r="K27" s="1196"/>
      <c r="L27" s="1196"/>
      <c r="M27" s="1186"/>
      <c r="N27" s="1337"/>
      <c r="O27" s="1340"/>
      <c r="P27" s="1358"/>
      <c r="Q27" s="1183">
        <f t="shared" si="1"/>
        <v>0</v>
      </c>
      <c r="R27" s="1350" t="e">
        <f t="shared" si="2"/>
        <v>#DIV/0!</v>
      </c>
      <c r="S27" s="1228"/>
      <c r="T27" s="1240"/>
      <c r="U27" s="1184"/>
      <c r="V27" s="1183"/>
    </row>
    <row r="28" spans="1:22" ht="14.25">
      <c r="A28" s="1247" t="s">
        <v>652</v>
      </c>
      <c r="B28" s="998" t="s">
        <v>787</v>
      </c>
      <c r="C28" s="764">
        <v>511</v>
      </c>
      <c r="D28" s="1239">
        <v>323</v>
      </c>
      <c r="E28" s="1240">
        <v>86</v>
      </c>
      <c r="F28" s="1240">
        <v>424</v>
      </c>
      <c r="G28" s="1183">
        <v>66</v>
      </c>
      <c r="H28" s="1183">
        <v>464</v>
      </c>
      <c r="I28" s="1183">
        <v>374</v>
      </c>
      <c r="J28" s="1183">
        <v>284</v>
      </c>
      <c r="K28" s="1196">
        <v>300</v>
      </c>
      <c r="L28" s="1196">
        <v>300</v>
      </c>
      <c r="M28" s="1186">
        <v>15</v>
      </c>
      <c r="N28" s="1337"/>
      <c r="O28" s="1340"/>
      <c r="P28" s="1358"/>
      <c r="Q28" s="1183">
        <f t="shared" si="1"/>
        <v>15</v>
      </c>
      <c r="R28" s="1350">
        <f t="shared" si="2"/>
        <v>5</v>
      </c>
      <c r="S28" s="1228"/>
      <c r="T28" s="1240"/>
      <c r="U28" s="1184"/>
      <c r="V28" s="1183"/>
    </row>
    <row r="29" spans="1:22" ht="14.25">
      <c r="A29" s="1247" t="s">
        <v>654</v>
      </c>
      <c r="B29" s="998" t="s">
        <v>788</v>
      </c>
      <c r="C29" s="764">
        <v>518</v>
      </c>
      <c r="D29" s="1239">
        <v>152</v>
      </c>
      <c r="E29" s="1240">
        <v>328</v>
      </c>
      <c r="F29" s="1240">
        <v>279</v>
      </c>
      <c r="G29" s="1183">
        <v>240</v>
      </c>
      <c r="H29" s="1183">
        <v>251</v>
      </c>
      <c r="I29" s="1183">
        <v>328</v>
      </c>
      <c r="J29" s="1183">
        <v>246</v>
      </c>
      <c r="K29" s="1196">
        <v>230</v>
      </c>
      <c r="L29" s="1196">
        <v>230</v>
      </c>
      <c r="M29" s="1186">
        <v>54</v>
      </c>
      <c r="N29" s="1337"/>
      <c r="O29" s="1340"/>
      <c r="P29" s="1358"/>
      <c r="Q29" s="1183">
        <f t="shared" si="1"/>
        <v>54</v>
      </c>
      <c r="R29" s="1350">
        <f t="shared" si="2"/>
        <v>23.47826086956522</v>
      </c>
      <c r="S29" s="1228"/>
      <c r="T29" s="1240"/>
      <c r="U29" s="1184"/>
      <c r="V29" s="1183"/>
    </row>
    <row r="30" spans="1:22" ht="14.25">
      <c r="A30" s="1247" t="s">
        <v>656</v>
      </c>
      <c r="B30" s="1062" t="s">
        <v>789</v>
      </c>
      <c r="C30" s="764">
        <v>521</v>
      </c>
      <c r="D30" s="1239">
        <v>1518</v>
      </c>
      <c r="E30" s="1240">
        <v>1553</v>
      </c>
      <c r="F30" s="1240">
        <v>1816</v>
      </c>
      <c r="G30" s="1183">
        <v>1907</v>
      </c>
      <c r="H30" s="1183">
        <v>2314</v>
      </c>
      <c r="I30" s="1183">
        <v>2220</v>
      </c>
      <c r="J30" s="1183">
        <v>2197</v>
      </c>
      <c r="K30" s="1196">
        <v>2000</v>
      </c>
      <c r="L30" s="1196">
        <v>2040</v>
      </c>
      <c r="M30" s="1186">
        <v>540</v>
      </c>
      <c r="N30" s="1337"/>
      <c r="O30" s="1340"/>
      <c r="P30" s="1358"/>
      <c r="Q30" s="1183">
        <f t="shared" si="1"/>
        <v>540</v>
      </c>
      <c r="R30" s="1350">
        <f t="shared" si="2"/>
        <v>26.47058823529412</v>
      </c>
      <c r="S30" s="1228"/>
      <c r="T30" s="1240"/>
      <c r="U30" s="1184"/>
      <c r="V30" s="1183"/>
    </row>
    <row r="31" spans="1:22" ht="14.25">
      <c r="A31" s="1247" t="s">
        <v>658</v>
      </c>
      <c r="B31" s="1062" t="s">
        <v>790</v>
      </c>
      <c r="C31" s="764" t="s">
        <v>660</v>
      </c>
      <c r="D31" s="1239">
        <v>586</v>
      </c>
      <c r="E31" s="1240">
        <v>571</v>
      </c>
      <c r="F31" s="1240">
        <v>643</v>
      </c>
      <c r="G31" s="1183">
        <v>658</v>
      </c>
      <c r="H31" s="1183">
        <v>810</v>
      </c>
      <c r="I31" s="1183">
        <v>782</v>
      </c>
      <c r="J31" s="1183">
        <v>772</v>
      </c>
      <c r="K31" s="1196">
        <v>700</v>
      </c>
      <c r="L31" s="1196">
        <v>714</v>
      </c>
      <c r="M31" s="1186">
        <v>191</v>
      </c>
      <c r="N31" s="1337"/>
      <c r="O31" s="1340"/>
      <c r="P31" s="1358"/>
      <c r="Q31" s="1183">
        <f t="shared" si="1"/>
        <v>191</v>
      </c>
      <c r="R31" s="1350">
        <f t="shared" si="2"/>
        <v>26.750700280112046</v>
      </c>
      <c r="S31" s="1228"/>
      <c r="T31" s="1240"/>
      <c r="U31" s="1184"/>
      <c r="V31" s="1183"/>
    </row>
    <row r="32" spans="1:22" ht="14.25">
      <c r="A32" s="1247" t="s">
        <v>661</v>
      </c>
      <c r="B32" s="998" t="s">
        <v>791</v>
      </c>
      <c r="C32" s="764">
        <v>557</v>
      </c>
      <c r="D32" s="1239"/>
      <c r="E32" s="1240">
        <v>0</v>
      </c>
      <c r="F32" s="1240">
        <v>0</v>
      </c>
      <c r="G32" s="1183">
        <v>0</v>
      </c>
      <c r="H32" s="1183">
        <v>0</v>
      </c>
      <c r="I32" s="1183">
        <v>0</v>
      </c>
      <c r="J32" s="1183">
        <v>0</v>
      </c>
      <c r="K32" s="1196"/>
      <c r="L32" s="1196"/>
      <c r="M32" s="1186"/>
      <c r="N32" s="1337"/>
      <c r="O32" s="1340"/>
      <c r="P32" s="1358"/>
      <c r="Q32" s="1183">
        <f t="shared" si="1"/>
        <v>0</v>
      </c>
      <c r="R32" s="1350" t="e">
        <f t="shared" si="2"/>
        <v>#DIV/0!</v>
      </c>
      <c r="S32" s="1228"/>
      <c r="T32" s="1240"/>
      <c r="U32" s="1184"/>
      <c r="V32" s="1183"/>
    </row>
    <row r="33" spans="1:22" ht="14.25">
      <c r="A33" s="1247" t="s">
        <v>663</v>
      </c>
      <c r="B33" s="998" t="s">
        <v>792</v>
      </c>
      <c r="C33" s="764">
        <v>551</v>
      </c>
      <c r="D33" s="1239"/>
      <c r="E33" s="1240">
        <v>0</v>
      </c>
      <c r="F33" s="1240">
        <v>0</v>
      </c>
      <c r="G33" s="1183">
        <v>0</v>
      </c>
      <c r="H33" s="1183">
        <v>0</v>
      </c>
      <c r="I33" s="1183">
        <v>0</v>
      </c>
      <c r="J33" s="1183">
        <v>0</v>
      </c>
      <c r="K33" s="1196"/>
      <c r="L33" s="1196"/>
      <c r="M33" s="1186"/>
      <c r="N33" s="1337"/>
      <c r="O33" s="1340"/>
      <c r="P33" s="1358"/>
      <c r="Q33" s="1183">
        <f t="shared" si="1"/>
        <v>0</v>
      </c>
      <c r="R33" s="1350" t="e">
        <f t="shared" si="2"/>
        <v>#DIV/0!</v>
      </c>
      <c r="S33" s="1228"/>
      <c r="T33" s="1240"/>
      <c r="U33" s="1184"/>
      <c r="V33" s="1183"/>
    </row>
    <row r="34" spans="1:22" ht="15" thickBot="1">
      <c r="A34" s="1219" t="s">
        <v>665</v>
      </c>
      <c r="B34" s="1003" t="s">
        <v>793</v>
      </c>
      <c r="C34" s="766" t="s">
        <v>666</v>
      </c>
      <c r="D34" s="1251">
        <v>9</v>
      </c>
      <c r="E34" s="1252">
        <v>11</v>
      </c>
      <c r="F34" s="1252">
        <v>16</v>
      </c>
      <c r="G34" s="1198">
        <v>18</v>
      </c>
      <c r="H34" s="1198">
        <v>18</v>
      </c>
      <c r="I34" s="1198">
        <v>14</v>
      </c>
      <c r="J34" s="1198">
        <v>15</v>
      </c>
      <c r="K34" s="1199">
        <v>34</v>
      </c>
      <c r="L34" s="1199">
        <v>34</v>
      </c>
      <c r="M34" s="1200">
        <v>2</v>
      </c>
      <c r="N34" s="1422"/>
      <c r="O34" s="1340"/>
      <c r="P34" s="1358"/>
      <c r="Q34" s="1189">
        <f t="shared" si="1"/>
        <v>2</v>
      </c>
      <c r="R34" s="1355">
        <f t="shared" si="2"/>
        <v>5.88235294117647</v>
      </c>
      <c r="S34" s="1228"/>
      <c r="T34" s="1273"/>
      <c r="U34" s="1201"/>
      <c r="V34" s="1198"/>
    </row>
    <row r="35" spans="1:22" ht="15" thickBot="1">
      <c r="A35" s="1293" t="s">
        <v>667</v>
      </c>
      <c r="B35" s="1131" t="s">
        <v>668</v>
      </c>
      <c r="C35" s="925"/>
      <c r="D35" s="1258">
        <f aca="true" t="shared" si="3" ref="D35:M35">SUM(D25:D34)</f>
        <v>3198</v>
      </c>
      <c r="E35" s="1259">
        <f t="shared" si="3"/>
        <v>3212</v>
      </c>
      <c r="F35" s="1259">
        <f t="shared" si="3"/>
        <v>4042</v>
      </c>
      <c r="G35" s="1259">
        <f t="shared" si="3"/>
        <v>3921</v>
      </c>
      <c r="H35" s="1259">
        <f>SUM(H25:H34)</f>
        <v>4706</v>
      </c>
      <c r="I35" s="1259">
        <f>SUM(I25:I34)</f>
        <v>4447</v>
      </c>
      <c r="J35" s="1259">
        <v>4291</v>
      </c>
      <c r="K35" s="1295">
        <f t="shared" si="3"/>
        <v>3834</v>
      </c>
      <c r="L35" s="1295">
        <f t="shared" si="3"/>
        <v>3888</v>
      </c>
      <c r="M35" s="1366">
        <f t="shared" si="3"/>
        <v>908</v>
      </c>
      <c r="N35" s="1366"/>
      <c r="O35" s="1296"/>
      <c r="P35" s="1296"/>
      <c r="Q35" s="1259">
        <f t="shared" si="1"/>
        <v>908</v>
      </c>
      <c r="R35" s="1311">
        <f t="shared" si="2"/>
        <v>23.353909465020575</v>
      </c>
      <c r="S35" s="1228"/>
      <c r="T35" s="1259">
        <f>SUM(T25:T34)</f>
        <v>0</v>
      </c>
      <c r="U35" s="1259">
        <f>SUM(U25:U34)</f>
        <v>0</v>
      </c>
      <c r="V35" s="1259">
        <f>SUM(V25:V34)</f>
        <v>0</v>
      </c>
    </row>
    <row r="36" spans="1:22" ht="14.25">
      <c r="A36" s="1238" t="s">
        <v>669</v>
      </c>
      <c r="B36" s="986" t="s">
        <v>794</v>
      </c>
      <c r="C36" s="763">
        <v>601</v>
      </c>
      <c r="D36" s="1300"/>
      <c r="E36" s="1268">
        <v>0</v>
      </c>
      <c r="F36" s="1268">
        <v>0</v>
      </c>
      <c r="G36" s="1193">
        <v>0</v>
      </c>
      <c r="H36" s="1193">
        <v>0</v>
      </c>
      <c r="I36" s="1193">
        <v>0</v>
      </c>
      <c r="J36" s="1193">
        <v>0</v>
      </c>
      <c r="K36" s="1194"/>
      <c r="L36" s="1205"/>
      <c r="M36" s="1179"/>
      <c r="N36" s="1337"/>
      <c r="O36" s="1340"/>
      <c r="P36" s="1358"/>
      <c r="Q36" s="1176">
        <f t="shared" si="1"/>
        <v>0</v>
      </c>
      <c r="R36" s="1302" t="e">
        <f t="shared" si="2"/>
        <v>#DIV/0!</v>
      </c>
      <c r="S36" s="1228"/>
      <c r="T36" s="1268"/>
      <c r="U36" s="1177"/>
      <c r="V36" s="1193"/>
    </row>
    <row r="37" spans="1:22" ht="14.25">
      <c r="A37" s="1247" t="s">
        <v>671</v>
      </c>
      <c r="B37" s="998" t="s">
        <v>795</v>
      </c>
      <c r="C37" s="764">
        <v>602</v>
      </c>
      <c r="D37" s="1239">
        <v>167</v>
      </c>
      <c r="E37" s="1240">
        <v>189</v>
      </c>
      <c r="F37" s="1240">
        <v>288</v>
      </c>
      <c r="G37" s="1183">
        <v>403</v>
      </c>
      <c r="H37" s="1183">
        <v>380</v>
      </c>
      <c r="I37" s="1183">
        <v>375</v>
      </c>
      <c r="J37" s="1183">
        <v>342</v>
      </c>
      <c r="K37" s="1196"/>
      <c r="L37" s="1204"/>
      <c r="M37" s="1186">
        <v>113</v>
      </c>
      <c r="N37" s="1337"/>
      <c r="O37" s="1340"/>
      <c r="P37" s="1358"/>
      <c r="Q37" s="1183">
        <f t="shared" si="1"/>
        <v>113</v>
      </c>
      <c r="R37" s="1350" t="e">
        <f t="shared" si="2"/>
        <v>#DIV/0!</v>
      </c>
      <c r="S37" s="1228"/>
      <c r="T37" s="1240"/>
      <c r="U37" s="1184"/>
      <c r="V37" s="1183"/>
    </row>
    <row r="38" spans="1:22" ht="14.25">
      <c r="A38" s="1247" t="s">
        <v>673</v>
      </c>
      <c r="B38" s="998" t="s">
        <v>796</v>
      </c>
      <c r="C38" s="764">
        <v>604</v>
      </c>
      <c r="D38" s="1239"/>
      <c r="E38" s="1240">
        <v>0</v>
      </c>
      <c r="F38" s="1240">
        <v>0</v>
      </c>
      <c r="G38" s="1183">
        <v>0</v>
      </c>
      <c r="H38" s="1183">
        <v>0</v>
      </c>
      <c r="I38" s="1183">
        <v>0</v>
      </c>
      <c r="J38" s="1183">
        <v>0</v>
      </c>
      <c r="K38" s="1196"/>
      <c r="L38" s="1204"/>
      <c r="M38" s="1186"/>
      <c r="N38" s="1337"/>
      <c r="O38" s="1340"/>
      <c r="P38" s="1358"/>
      <c r="Q38" s="1183">
        <f t="shared" si="1"/>
        <v>0</v>
      </c>
      <c r="R38" s="1350" t="e">
        <f t="shared" si="2"/>
        <v>#DIV/0!</v>
      </c>
      <c r="S38" s="1228"/>
      <c r="T38" s="1240"/>
      <c r="U38" s="1184"/>
      <c r="V38" s="1183"/>
    </row>
    <row r="39" spans="1:22" ht="14.25">
      <c r="A39" s="1247" t="s">
        <v>675</v>
      </c>
      <c r="B39" s="998" t="s">
        <v>797</v>
      </c>
      <c r="C39" s="764" t="s">
        <v>677</v>
      </c>
      <c r="D39" s="1239">
        <v>2886</v>
      </c>
      <c r="E39" s="1240">
        <v>3036</v>
      </c>
      <c r="F39" s="1240">
        <v>3517</v>
      </c>
      <c r="G39" s="1183">
        <v>3654</v>
      </c>
      <c r="H39" s="1183">
        <v>4308</v>
      </c>
      <c r="I39" s="1183">
        <v>4226</v>
      </c>
      <c r="J39" s="1183">
        <v>3842</v>
      </c>
      <c r="K39" s="1196">
        <v>3834</v>
      </c>
      <c r="L39" s="1204">
        <v>3888</v>
      </c>
      <c r="M39" s="1186">
        <v>1235</v>
      </c>
      <c r="N39" s="1337"/>
      <c r="O39" s="1340"/>
      <c r="P39" s="1358"/>
      <c r="Q39" s="1183">
        <f t="shared" si="1"/>
        <v>1235</v>
      </c>
      <c r="R39" s="1350">
        <f t="shared" si="2"/>
        <v>31.764403292181072</v>
      </c>
      <c r="S39" s="1228"/>
      <c r="T39" s="1240"/>
      <c r="U39" s="1184"/>
      <c r="V39" s="1183"/>
    </row>
    <row r="40" spans="1:22" ht="15" thickBot="1">
      <c r="A40" s="1219" t="s">
        <v>678</v>
      </c>
      <c r="B40" s="1003" t="s">
        <v>793</v>
      </c>
      <c r="C40" s="766" t="s">
        <v>679</v>
      </c>
      <c r="D40" s="1251">
        <v>236</v>
      </c>
      <c r="E40" s="1252">
        <v>101</v>
      </c>
      <c r="F40" s="1252">
        <v>237</v>
      </c>
      <c r="G40" s="1198"/>
      <c r="H40" s="1198">
        <v>42</v>
      </c>
      <c r="I40" s="1198">
        <v>29</v>
      </c>
      <c r="J40" s="1198">
        <v>107</v>
      </c>
      <c r="K40" s="1199"/>
      <c r="L40" s="1206"/>
      <c r="M40" s="1200"/>
      <c r="N40" s="1337"/>
      <c r="O40" s="1334"/>
      <c r="P40" s="1358"/>
      <c r="Q40" s="1189">
        <f t="shared" si="1"/>
        <v>0</v>
      </c>
      <c r="R40" s="1355" t="e">
        <f t="shared" si="2"/>
        <v>#DIV/0!</v>
      </c>
      <c r="S40" s="1228"/>
      <c r="T40" s="1273"/>
      <c r="U40" s="1201"/>
      <c r="V40" s="1198"/>
    </row>
    <row r="41" spans="1:22" ht="15" thickBot="1">
      <c r="A41" s="1293" t="s">
        <v>680</v>
      </c>
      <c r="B41" s="1131" t="s">
        <v>681</v>
      </c>
      <c r="C41" s="925" t="s">
        <v>613</v>
      </c>
      <c r="D41" s="1258">
        <f aca="true" t="shared" si="4" ref="D41:P41">SUM(D36:D40)</f>
        <v>3289</v>
      </c>
      <c r="E41" s="1259">
        <f t="shared" si="4"/>
        <v>3326</v>
      </c>
      <c r="F41" s="1259">
        <f t="shared" si="4"/>
        <v>4042</v>
      </c>
      <c r="G41" s="1259">
        <f t="shared" si="4"/>
        <v>4057</v>
      </c>
      <c r="H41" s="1259">
        <f>SUM(H36:H40)</f>
        <v>4730</v>
      </c>
      <c r="I41" s="1259">
        <f>SUM(I36:I40)</f>
        <v>4630</v>
      </c>
      <c r="J41" s="1259">
        <v>4291</v>
      </c>
      <c r="K41" s="1295">
        <f t="shared" si="4"/>
        <v>3834</v>
      </c>
      <c r="L41" s="1296">
        <f t="shared" si="4"/>
        <v>3888</v>
      </c>
      <c r="M41" s="1259">
        <f t="shared" si="4"/>
        <v>1348</v>
      </c>
      <c r="N41" s="1259">
        <f t="shared" si="4"/>
        <v>0</v>
      </c>
      <c r="O41" s="1423">
        <f t="shared" si="4"/>
        <v>0</v>
      </c>
      <c r="P41" s="1259">
        <f t="shared" si="4"/>
        <v>0</v>
      </c>
      <c r="Q41" s="1259">
        <f t="shared" si="1"/>
        <v>1348</v>
      </c>
      <c r="R41" s="1359">
        <f t="shared" si="2"/>
        <v>34.67078189300412</v>
      </c>
      <c r="S41" s="1228"/>
      <c r="T41" s="1259">
        <f>SUM(T36:T40)</f>
        <v>0</v>
      </c>
      <c r="U41" s="1259">
        <f>SUM(U36:U40)</f>
        <v>0</v>
      </c>
      <c r="V41" s="1259">
        <f>SUM(V36:V40)</f>
        <v>0</v>
      </c>
    </row>
    <row r="42" spans="1:22" ht="6.75" customHeight="1" thickBot="1">
      <c r="A42" s="1219"/>
      <c r="B42" s="942"/>
      <c r="C42" s="944"/>
      <c r="D42" s="1251"/>
      <c r="E42" s="1252"/>
      <c r="F42" s="1252"/>
      <c r="G42" s="1258"/>
      <c r="H42" s="1258"/>
      <c r="I42" s="1258"/>
      <c r="J42" s="1258"/>
      <c r="K42" s="1304"/>
      <c r="L42" s="1305"/>
      <c r="M42" s="1252"/>
      <c r="N42" s="1337"/>
      <c r="O42" s="1392"/>
      <c r="P42" s="1308"/>
      <c r="Q42" s="1389"/>
      <c r="R42" s="1302"/>
      <c r="S42" s="1228"/>
      <c r="T42" s="1252"/>
      <c r="U42" s="1252"/>
      <c r="V42" s="1252"/>
    </row>
    <row r="43" spans="1:22" ht="15" thickBot="1">
      <c r="A43" s="1310" t="s">
        <v>682</v>
      </c>
      <c r="B43" s="923" t="s">
        <v>644</v>
      </c>
      <c r="C43" s="925" t="s">
        <v>613</v>
      </c>
      <c r="D43" s="1258">
        <f aca="true" t="shared" si="5" ref="D43:P43">D41-D39</f>
        <v>403</v>
      </c>
      <c r="E43" s="1259">
        <f t="shared" si="5"/>
        <v>290</v>
      </c>
      <c r="F43" s="1259">
        <f t="shared" si="5"/>
        <v>525</v>
      </c>
      <c r="G43" s="1259">
        <f t="shared" si="5"/>
        <v>403</v>
      </c>
      <c r="H43" s="1259">
        <f>H41-H39</f>
        <v>422</v>
      </c>
      <c r="I43" s="1259">
        <f>I41-I39</f>
        <v>404</v>
      </c>
      <c r="J43" s="1259">
        <v>449</v>
      </c>
      <c r="K43" s="1259">
        <f>K41-K39</f>
        <v>0</v>
      </c>
      <c r="L43" s="1311">
        <f t="shared" si="5"/>
        <v>0</v>
      </c>
      <c r="M43" s="1259">
        <f>M41-M39</f>
        <v>113</v>
      </c>
      <c r="N43" s="1259">
        <f t="shared" si="5"/>
        <v>0</v>
      </c>
      <c r="O43" s="1259">
        <f t="shared" si="5"/>
        <v>0</v>
      </c>
      <c r="P43" s="1258">
        <f t="shared" si="5"/>
        <v>0</v>
      </c>
      <c r="Q43" s="1175">
        <f t="shared" si="1"/>
        <v>113</v>
      </c>
      <c r="R43" s="1302" t="e">
        <f t="shared" si="2"/>
        <v>#DIV/0!</v>
      </c>
      <c r="S43" s="1228"/>
      <c r="T43" s="1259">
        <f>T41-T39</f>
        <v>0</v>
      </c>
      <c r="U43" s="1259">
        <f>U41-U39</f>
        <v>0</v>
      </c>
      <c r="V43" s="1259">
        <f>V41-V39</f>
        <v>0</v>
      </c>
    </row>
    <row r="44" spans="1:22" ht="15" thickBot="1">
      <c r="A44" s="1293" t="s">
        <v>683</v>
      </c>
      <c r="B44" s="923" t="s">
        <v>684</v>
      </c>
      <c r="C44" s="925" t="s">
        <v>613</v>
      </c>
      <c r="D44" s="1258">
        <f aca="true" t="shared" si="6" ref="D44:P44">D41-D35</f>
        <v>91</v>
      </c>
      <c r="E44" s="1259">
        <f t="shared" si="6"/>
        <v>114</v>
      </c>
      <c r="F44" s="1259">
        <f t="shared" si="6"/>
        <v>0</v>
      </c>
      <c r="G44" s="1259">
        <f t="shared" si="6"/>
        <v>136</v>
      </c>
      <c r="H44" s="1259">
        <f>H41-H35</f>
        <v>24</v>
      </c>
      <c r="I44" s="1259">
        <f>I41-I35</f>
        <v>183</v>
      </c>
      <c r="J44" s="1259">
        <v>0</v>
      </c>
      <c r="K44" s="1259">
        <f>K41-K35</f>
        <v>0</v>
      </c>
      <c r="L44" s="1311">
        <f t="shared" si="6"/>
        <v>0</v>
      </c>
      <c r="M44" s="1259">
        <f t="shared" si="6"/>
        <v>440</v>
      </c>
      <c r="N44" s="1259">
        <f t="shared" si="6"/>
        <v>0</v>
      </c>
      <c r="O44" s="1259">
        <f t="shared" si="6"/>
        <v>0</v>
      </c>
      <c r="P44" s="1258">
        <f t="shared" si="6"/>
        <v>0</v>
      </c>
      <c r="Q44" s="1309">
        <f t="shared" si="1"/>
        <v>440</v>
      </c>
      <c r="R44" s="1302" t="e">
        <f t="shared" si="2"/>
        <v>#DIV/0!</v>
      </c>
      <c r="S44" s="1228"/>
      <c r="T44" s="1259">
        <f>T41-T35</f>
        <v>0</v>
      </c>
      <c r="U44" s="1259">
        <f>U41-U35</f>
        <v>0</v>
      </c>
      <c r="V44" s="1259">
        <f>V41-V35</f>
        <v>0</v>
      </c>
    </row>
    <row r="45" spans="1:22" ht="15" thickBot="1">
      <c r="A45" s="1314" t="s">
        <v>685</v>
      </c>
      <c r="B45" s="954" t="s">
        <v>644</v>
      </c>
      <c r="C45" s="956" t="s">
        <v>613</v>
      </c>
      <c r="D45" s="1258">
        <f aca="true" t="shared" si="7" ref="D45:P45">D44-D39</f>
        <v>-2795</v>
      </c>
      <c r="E45" s="1259">
        <f t="shared" si="7"/>
        <v>-2922</v>
      </c>
      <c r="F45" s="1259">
        <f t="shared" si="7"/>
        <v>-3517</v>
      </c>
      <c r="G45" s="1259">
        <f t="shared" si="7"/>
        <v>-3518</v>
      </c>
      <c r="H45" s="1259">
        <f>H44-H39</f>
        <v>-4284</v>
      </c>
      <c r="I45" s="1259">
        <f>I44-I39</f>
        <v>-4043</v>
      </c>
      <c r="J45" s="1259">
        <v>-3842</v>
      </c>
      <c r="K45" s="1259">
        <f t="shared" si="7"/>
        <v>-3834</v>
      </c>
      <c r="L45" s="1311">
        <f t="shared" si="7"/>
        <v>-3888</v>
      </c>
      <c r="M45" s="1259">
        <f t="shared" si="7"/>
        <v>-795</v>
      </c>
      <c r="N45" s="1259">
        <f t="shared" si="7"/>
        <v>0</v>
      </c>
      <c r="O45" s="1259">
        <f t="shared" si="7"/>
        <v>0</v>
      </c>
      <c r="P45" s="1407">
        <f t="shared" si="7"/>
        <v>0</v>
      </c>
      <c r="Q45" s="1424">
        <f t="shared" si="1"/>
        <v>-795</v>
      </c>
      <c r="R45" s="1317">
        <f t="shared" si="2"/>
        <v>20.44753086419753</v>
      </c>
      <c r="S45" s="1228"/>
      <c r="T45" s="1259">
        <f>T44-T39</f>
        <v>0</v>
      </c>
      <c r="U45" s="1259">
        <f>U44-U39</f>
        <v>0</v>
      </c>
      <c r="V45" s="1259">
        <f>V44-V39</f>
        <v>0</v>
      </c>
    </row>
    <row r="46" ht="12.75">
      <c r="A46" s="1160"/>
    </row>
    <row r="47" ht="12.75">
      <c r="A47" s="1160"/>
    </row>
    <row r="48" spans="1:22" ht="14.25" hidden="1">
      <c r="A48" s="1157" t="s">
        <v>798</v>
      </c>
      <c r="Q48" s="43"/>
      <c r="R48" s="43"/>
      <c r="S48" s="43"/>
      <c r="T48" s="43"/>
      <c r="U48" s="43"/>
      <c r="V48" s="43"/>
    </row>
    <row r="49" spans="1:22" ht="14.25" hidden="1">
      <c r="A49" s="1425" t="s">
        <v>799</v>
      </c>
      <c r="Q49" s="43"/>
      <c r="R49" s="43"/>
      <c r="S49" s="43"/>
      <c r="T49" s="43"/>
      <c r="U49" s="43"/>
      <c r="V49" s="43"/>
    </row>
    <row r="50" spans="1:22" ht="14.25" hidden="1">
      <c r="A50" s="1426" t="s">
        <v>800</v>
      </c>
      <c r="Q50" s="43"/>
      <c r="R50" s="43"/>
      <c r="S50" s="43"/>
      <c r="T50" s="43"/>
      <c r="U50" s="43"/>
      <c r="V50" s="43"/>
    </row>
    <row r="51" spans="1:22" ht="14.25" hidden="1">
      <c r="A51" s="1086"/>
      <c r="Q51" s="43"/>
      <c r="R51" s="43"/>
      <c r="S51" s="43"/>
      <c r="T51" s="43"/>
      <c r="U51" s="43"/>
      <c r="V51" s="43"/>
    </row>
    <row r="52" spans="1:22" ht="12.75" hidden="1">
      <c r="A52" s="1160" t="s">
        <v>819</v>
      </c>
      <c r="Q52" s="43"/>
      <c r="R52" s="43"/>
      <c r="S52" s="43"/>
      <c r="T52" s="43"/>
      <c r="U52" s="43"/>
      <c r="V52" s="43"/>
    </row>
    <row r="53" spans="1:22" ht="12.75" hidden="1">
      <c r="A53" s="1160"/>
      <c r="Q53" s="43"/>
      <c r="R53" s="43"/>
      <c r="S53" s="43"/>
      <c r="T53" s="43"/>
      <c r="U53" s="43"/>
      <c r="V53" s="43"/>
    </row>
    <row r="54" spans="1:22" ht="12.75" hidden="1">
      <c r="A54" s="1160" t="s">
        <v>815</v>
      </c>
      <c r="Q54" s="43"/>
      <c r="R54" s="43"/>
      <c r="S54" s="43"/>
      <c r="T54" s="43"/>
      <c r="U54" s="43"/>
      <c r="V54" s="43"/>
    </row>
    <row r="55" ht="12.75" hidden="1">
      <c r="A55" s="1160"/>
    </row>
    <row r="56" ht="12.75" hidden="1">
      <c r="A56" s="1160" t="s">
        <v>820</v>
      </c>
    </row>
    <row r="57" ht="12.75" hidden="1">
      <c r="A57" s="1160" t="s">
        <v>821</v>
      </c>
    </row>
    <row r="58" ht="12.75" hidden="1">
      <c r="A58" s="1160"/>
    </row>
    <row r="59" ht="12.75" hidden="1">
      <c r="A59" s="43" t="s">
        <v>816</v>
      </c>
    </row>
    <row r="60" ht="12.75" hidden="1">
      <c r="A60" s="43" t="s">
        <v>817</v>
      </c>
    </row>
  </sheetData>
  <sheetProtection/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30.00390625" style="43" customWidth="1"/>
    <col min="2" max="2" width="13.57421875" style="43" hidden="1" customWidth="1"/>
    <col min="3" max="3" width="6.421875" style="781" customWidth="1"/>
    <col min="4" max="4" width="11.7109375" style="43" hidden="1" customWidth="1"/>
    <col min="5" max="6" width="11.57421875" style="43" hidden="1" customWidth="1"/>
    <col min="7" max="10" width="11.57421875" style="585" hidden="1" customWidth="1"/>
    <col min="11" max="11" width="11.57421875" style="585" customWidth="1"/>
    <col min="12" max="12" width="11.421875" style="585" customWidth="1"/>
    <col min="13" max="13" width="9.8515625" style="585" customWidth="1"/>
    <col min="14" max="14" width="10.7109375" style="585" customWidth="1"/>
    <col min="15" max="15" width="9.28125" style="585" customWidth="1"/>
    <col min="16" max="16" width="9.140625" style="585" customWidth="1"/>
    <col min="17" max="17" width="12.00390625" style="585" customWidth="1"/>
    <col min="18" max="18" width="9.140625" style="289" customWidth="1"/>
    <col min="19" max="19" width="3.421875" style="585" customWidth="1"/>
    <col min="20" max="20" width="12.57421875" style="585" hidden="1" customWidth="1"/>
    <col min="21" max="21" width="11.8515625" style="585" hidden="1" customWidth="1"/>
    <col min="22" max="22" width="12.00390625" style="585" hidden="1" customWidth="1"/>
    <col min="23" max="16384" width="9.140625" style="43" customWidth="1"/>
  </cols>
  <sheetData>
    <row r="1" spans="1:22" s="1369" customFormat="1" ht="15">
      <c r="A1" s="1569" t="s">
        <v>765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U1" s="1569"/>
      <c r="V1" s="1569"/>
    </row>
    <row r="2" spans="1:13" ht="21.75" customHeight="1">
      <c r="A2" s="1207" t="s">
        <v>688</v>
      </c>
      <c r="B2" s="1088"/>
      <c r="L2" s="1089"/>
      <c r="M2" s="1089"/>
    </row>
    <row r="3" spans="1:13" ht="12.75">
      <c r="A3" s="1093"/>
      <c r="L3" s="1089"/>
      <c r="M3" s="1089"/>
    </row>
    <row r="4" spans="1:13" ht="13.5" thickBot="1">
      <c r="A4" s="1160"/>
      <c r="B4" s="700"/>
      <c r="C4" s="783"/>
      <c r="D4" s="700"/>
      <c r="E4" s="700"/>
      <c r="L4" s="1089"/>
      <c r="M4" s="1089"/>
    </row>
    <row r="5" spans="1:13" ht="15.75" thickBot="1">
      <c r="A5" s="1474" t="s">
        <v>809</v>
      </c>
      <c r="B5" s="1091"/>
      <c r="C5" s="1475" t="s">
        <v>822</v>
      </c>
      <c r="D5" s="1427"/>
      <c r="E5" s="1428"/>
      <c r="F5" s="1427"/>
      <c r="G5" s="1429"/>
      <c r="H5" s="1412"/>
      <c r="I5" s="1412"/>
      <c r="J5" s="1412"/>
      <c r="K5" s="960"/>
      <c r="L5" s="1092"/>
      <c r="M5" s="1092"/>
    </row>
    <row r="6" spans="1:13" ht="23.25" customHeight="1" thickBot="1">
      <c r="A6" s="1093" t="s">
        <v>586</v>
      </c>
      <c r="L6" s="1089"/>
      <c r="M6" s="1089"/>
    </row>
    <row r="7" spans="1:22" ht="13.5" thickBot="1">
      <c r="A7" s="1476" t="s">
        <v>29</v>
      </c>
      <c r="B7" s="1477" t="s">
        <v>590</v>
      </c>
      <c r="C7" s="1477" t="s">
        <v>593</v>
      </c>
      <c r="D7" s="547"/>
      <c r="E7" s="547"/>
      <c r="F7" s="1477" t="s">
        <v>769</v>
      </c>
      <c r="G7" s="1478" t="s">
        <v>770</v>
      </c>
      <c r="H7" s="1478" t="s">
        <v>771</v>
      </c>
      <c r="I7" s="1478" t="s">
        <v>772</v>
      </c>
      <c r="J7" s="1478" t="s">
        <v>773</v>
      </c>
      <c r="K7" s="1479" t="s">
        <v>774</v>
      </c>
      <c r="L7" s="1480"/>
      <c r="M7" s="1479" t="s">
        <v>775</v>
      </c>
      <c r="N7" s="1481"/>
      <c r="O7" s="1481"/>
      <c r="P7" s="1482"/>
      <c r="Q7" s="1483" t="s">
        <v>776</v>
      </c>
      <c r="R7" s="1484" t="s">
        <v>589</v>
      </c>
      <c r="T7" s="1485" t="s">
        <v>777</v>
      </c>
      <c r="U7" s="1486"/>
      <c r="V7" s="1480"/>
    </row>
    <row r="8" spans="1:22" ht="13.5" thickBot="1">
      <c r="A8" s="1487"/>
      <c r="B8" s="1488"/>
      <c r="C8" s="1488"/>
      <c r="D8" s="553" t="s">
        <v>767</v>
      </c>
      <c r="E8" s="553" t="s">
        <v>768</v>
      </c>
      <c r="F8" s="1488"/>
      <c r="G8" s="1488"/>
      <c r="H8" s="1488"/>
      <c r="I8" s="1488"/>
      <c r="J8" s="1488"/>
      <c r="K8" s="1489" t="s">
        <v>33</v>
      </c>
      <c r="L8" s="1489" t="s">
        <v>34</v>
      </c>
      <c r="M8" s="1490" t="s">
        <v>600</v>
      </c>
      <c r="N8" s="1491" t="s">
        <v>603</v>
      </c>
      <c r="O8" s="1492" t="s">
        <v>606</v>
      </c>
      <c r="P8" s="1109" t="s">
        <v>609</v>
      </c>
      <c r="Q8" s="1489" t="s">
        <v>610</v>
      </c>
      <c r="R8" s="1493" t="s">
        <v>611</v>
      </c>
      <c r="T8" s="1494" t="s">
        <v>778</v>
      </c>
      <c r="U8" s="1494" t="s">
        <v>779</v>
      </c>
      <c r="V8" s="1494" t="s">
        <v>780</v>
      </c>
    </row>
    <row r="9" spans="1:22" ht="12.75">
      <c r="A9" s="1495" t="s">
        <v>612</v>
      </c>
      <c r="B9" s="1496"/>
      <c r="C9" s="1220"/>
      <c r="D9" s="1497">
        <v>36</v>
      </c>
      <c r="E9" s="1497">
        <v>35</v>
      </c>
      <c r="F9" s="1497">
        <v>33</v>
      </c>
      <c r="G9" s="1430">
        <v>32</v>
      </c>
      <c r="H9" s="1430">
        <v>32</v>
      </c>
      <c r="I9" s="1430">
        <v>35</v>
      </c>
      <c r="J9" s="1498">
        <f>P9</f>
        <v>0</v>
      </c>
      <c r="K9" s="1499"/>
      <c r="L9" s="1499"/>
      <c r="M9" s="1431">
        <v>36</v>
      </c>
      <c r="N9" s="1498"/>
      <c r="O9" s="1500"/>
      <c r="P9" s="1498"/>
      <c r="Q9" s="1440" t="s">
        <v>613</v>
      </c>
      <c r="R9" s="1501" t="s">
        <v>613</v>
      </c>
      <c r="S9" s="1228"/>
      <c r="T9" s="1502"/>
      <c r="U9" s="1432"/>
      <c r="V9" s="1432"/>
    </row>
    <row r="10" spans="1:22" ht="13.5" thickBot="1">
      <c r="A10" s="1503" t="s">
        <v>614</v>
      </c>
      <c r="B10" s="569"/>
      <c r="C10" s="1504"/>
      <c r="D10" s="1505">
        <v>34</v>
      </c>
      <c r="E10" s="1505">
        <v>33</v>
      </c>
      <c r="F10" s="1505">
        <v>31</v>
      </c>
      <c r="G10" s="1433">
        <v>20</v>
      </c>
      <c r="H10" s="1433">
        <v>31</v>
      </c>
      <c r="I10" s="1433">
        <v>32</v>
      </c>
      <c r="J10" s="1506">
        <f aca="true" t="shared" si="0" ref="J10:J21">P10</f>
        <v>0</v>
      </c>
      <c r="K10" s="1507"/>
      <c r="L10" s="1507"/>
      <c r="M10" s="1434">
        <v>34</v>
      </c>
      <c r="N10" s="1506"/>
      <c r="O10" s="1508"/>
      <c r="P10" s="1506"/>
      <c r="Q10" s="1433" t="s">
        <v>613</v>
      </c>
      <c r="R10" s="1509" t="s">
        <v>613</v>
      </c>
      <c r="S10" s="1228"/>
      <c r="T10" s="1510"/>
      <c r="U10" s="1435"/>
      <c r="V10" s="1435"/>
    </row>
    <row r="11" spans="1:22" ht="12.75">
      <c r="A11" s="1511" t="s">
        <v>615</v>
      </c>
      <c r="B11" s="1512" t="s">
        <v>616</v>
      </c>
      <c r="C11" s="1513" t="s">
        <v>617</v>
      </c>
      <c r="D11" s="1514">
        <v>7222</v>
      </c>
      <c r="E11" s="1514">
        <v>7967</v>
      </c>
      <c r="F11" s="1514">
        <v>8446</v>
      </c>
      <c r="G11" s="1436">
        <v>9366</v>
      </c>
      <c r="H11" s="1436">
        <v>9946</v>
      </c>
      <c r="I11" s="1437">
        <v>10459</v>
      </c>
      <c r="J11" s="1277">
        <f t="shared" si="0"/>
        <v>0</v>
      </c>
      <c r="K11" s="1515" t="s">
        <v>613</v>
      </c>
      <c r="L11" s="1515" t="s">
        <v>613</v>
      </c>
      <c r="M11" s="1438">
        <v>11051</v>
      </c>
      <c r="N11" s="1243"/>
      <c r="O11" s="1243"/>
      <c r="P11" s="1277"/>
      <c r="Q11" s="1436" t="s">
        <v>613</v>
      </c>
      <c r="R11" s="1516" t="s">
        <v>613</v>
      </c>
      <c r="S11" s="1228"/>
      <c r="T11" s="1517"/>
      <c r="U11" s="1436"/>
      <c r="V11" s="1436"/>
    </row>
    <row r="12" spans="1:22" ht="12.75">
      <c r="A12" s="1518" t="s">
        <v>618</v>
      </c>
      <c r="B12" s="1519" t="s">
        <v>619</v>
      </c>
      <c r="C12" s="1513" t="s">
        <v>620</v>
      </c>
      <c r="D12" s="1514">
        <v>-6890</v>
      </c>
      <c r="E12" s="1514">
        <v>-7363</v>
      </c>
      <c r="F12" s="1514">
        <v>8049</v>
      </c>
      <c r="G12" s="1436">
        <v>9072</v>
      </c>
      <c r="H12" s="1436">
        <v>9747</v>
      </c>
      <c r="I12" s="1436">
        <v>10149</v>
      </c>
      <c r="J12" s="1280">
        <f t="shared" si="0"/>
        <v>0</v>
      </c>
      <c r="K12" s="1520" t="s">
        <v>613</v>
      </c>
      <c r="L12" s="1520" t="s">
        <v>613</v>
      </c>
      <c r="M12" s="1439">
        <v>10824</v>
      </c>
      <c r="N12" s="1250"/>
      <c r="O12" s="1250"/>
      <c r="P12" s="1280"/>
      <c r="Q12" s="1436" t="s">
        <v>613</v>
      </c>
      <c r="R12" s="1516" t="s">
        <v>613</v>
      </c>
      <c r="S12" s="1228"/>
      <c r="T12" s="1514"/>
      <c r="U12" s="1436"/>
      <c r="V12" s="1436"/>
    </row>
    <row r="13" spans="1:22" ht="12.75">
      <c r="A13" s="1518" t="s">
        <v>621</v>
      </c>
      <c r="B13" s="1519" t="s">
        <v>781</v>
      </c>
      <c r="C13" s="1513" t="s">
        <v>623</v>
      </c>
      <c r="D13" s="1514">
        <v>511</v>
      </c>
      <c r="E13" s="1514">
        <v>476</v>
      </c>
      <c r="F13" s="1514">
        <v>323</v>
      </c>
      <c r="G13" s="1436">
        <v>177</v>
      </c>
      <c r="H13" s="1436">
        <v>135</v>
      </c>
      <c r="I13" s="1436">
        <v>196</v>
      </c>
      <c r="J13" s="1280">
        <f t="shared" si="0"/>
        <v>0</v>
      </c>
      <c r="K13" s="1520" t="s">
        <v>613</v>
      </c>
      <c r="L13" s="1520" t="s">
        <v>613</v>
      </c>
      <c r="M13" s="1439">
        <v>222</v>
      </c>
      <c r="N13" s="1250"/>
      <c r="O13" s="1250"/>
      <c r="P13" s="1280"/>
      <c r="Q13" s="1436" t="s">
        <v>613</v>
      </c>
      <c r="R13" s="1516" t="s">
        <v>613</v>
      </c>
      <c r="S13" s="1228"/>
      <c r="T13" s="1514"/>
      <c r="U13" s="1436"/>
      <c r="V13" s="1436"/>
    </row>
    <row r="14" spans="1:22" ht="12.75">
      <c r="A14" s="1518" t="s">
        <v>624</v>
      </c>
      <c r="B14" s="1519" t="s">
        <v>782</v>
      </c>
      <c r="C14" s="1513" t="s">
        <v>613</v>
      </c>
      <c r="D14" s="1514">
        <v>907</v>
      </c>
      <c r="E14" s="1514">
        <v>1398</v>
      </c>
      <c r="F14" s="1514">
        <v>962</v>
      </c>
      <c r="G14" s="1436">
        <v>470</v>
      </c>
      <c r="H14" s="1436">
        <v>494</v>
      </c>
      <c r="I14" s="1436">
        <v>449</v>
      </c>
      <c r="J14" s="1280">
        <f t="shared" si="0"/>
        <v>0</v>
      </c>
      <c r="K14" s="1520" t="s">
        <v>613</v>
      </c>
      <c r="L14" s="1520" t="s">
        <v>613</v>
      </c>
      <c r="M14" s="1439">
        <v>661</v>
      </c>
      <c r="N14" s="1250"/>
      <c r="O14" s="1250"/>
      <c r="P14" s="1280"/>
      <c r="Q14" s="1436" t="s">
        <v>613</v>
      </c>
      <c r="R14" s="1516" t="s">
        <v>613</v>
      </c>
      <c r="S14" s="1228"/>
      <c r="T14" s="1514"/>
      <c r="U14" s="1436"/>
      <c r="V14" s="1436"/>
    </row>
    <row r="15" spans="1:22" ht="13.5" thickBot="1">
      <c r="A15" s="1495" t="s">
        <v>626</v>
      </c>
      <c r="B15" s="1521" t="s">
        <v>783</v>
      </c>
      <c r="C15" s="856" t="s">
        <v>628</v>
      </c>
      <c r="D15" s="1522">
        <v>1671</v>
      </c>
      <c r="E15" s="1522">
        <v>975</v>
      </c>
      <c r="F15" s="1522">
        <v>1677</v>
      </c>
      <c r="G15" s="1440">
        <v>2159</v>
      </c>
      <c r="H15" s="1440">
        <v>2740</v>
      </c>
      <c r="I15" s="1440">
        <v>2194</v>
      </c>
      <c r="J15" s="1285">
        <f t="shared" si="0"/>
        <v>0</v>
      </c>
      <c r="K15" s="1523" t="s">
        <v>613</v>
      </c>
      <c r="L15" s="1523" t="s">
        <v>613</v>
      </c>
      <c r="M15" s="1441">
        <v>4197</v>
      </c>
      <c r="N15" s="1255"/>
      <c r="O15" s="1271"/>
      <c r="P15" s="1285"/>
      <c r="Q15" s="1440" t="s">
        <v>613</v>
      </c>
      <c r="R15" s="1501" t="s">
        <v>613</v>
      </c>
      <c r="S15" s="1228"/>
      <c r="T15" s="1505"/>
      <c r="U15" s="1440"/>
      <c r="V15" s="1440"/>
    </row>
    <row r="16" spans="1:22" ht="15" thickBot="1">
      <c r="A16" s="1524" t="s">
        <v>629</v>
      </c>
      <c r="B16" s="1525"/>
      <c r="C16" s="599"/>
      <c r="D16" s="1424">
        <v>3421</v>
      </c>
      <c r="E16" s="1424">
        <v>3453</v>
      </c>
      <c r="F16" s="1424">
        <f>F11-F12+F13+F14+F15</f>
        <v>3359</v>
      </c>
      <c r="G16" s="1424">
        <f>G11-G12+G13+G14+G15</f>
        <v>3100</v>
      </c>
      <c r="H16" s="1420">
        <f>H11-H12+H13+H14+H15</f>
        <v>3568</v>
      </c>
      <c r="I16" s="1420">
        <f>I11-I12+I13+I14+I15</f>
        <v>3149</v>
      </c>
      <c r="J16" s="1420">
        <f>J11-J12+J13+J14+J15</f>
        <v>0</v>
      </c>
      <c r="K16" s="1265" t="s">
        <v>613</v>
      </c>
      <c r="L16" s="1265" t="s">
        <v>613</v>
      </c>
      <c r="M16" s="1421">
        <f>M11-M12+M13+M14+M15</f>
        <v>5307</v>
      </c>
      <c r="N16" s="1421"/>
      <c r="O16" s="1421"/>
      <c r="P16" s="1420"/>
      <c r="Q16" s="1526" t="s">
        <v>613</v>
      </c>
      <c r="R16" s="1527" t="s">
        <v>613</v>
      </c>
      <c r="S16" s="1228"/>
      <c r="T16" s="1420">
        <f>T11-T12+T13+T14+T15</f>
        <v>0</v>
      </c>
      <c r="U16" s="1420">
        <f>U11-U12+U13+U14+U15</f>
        <v>0</v>
      </c>
      <c r="V16" s="1420">
        <f>V11-V12+V13+V14+V15</f>
        <v>0</v>
      </c>
    </row>
    <row r="17" spans="1:22" ht="12.75">
      <c r="A17" s="1495" t="s">
        <v>630</v>
      </c>
      <c r="B17" s="1512" t="s">
        <v>631</v>
      </c>
      <c r="C17" s="856">
        <v>401</v>
      </c>
      <c r="D17" s="1522">
        <v>413</v>
      </c>
      <c r="E17" s="1522">
        <v>685</v>
      </c>
      <c r="F17" s="1522">
        <v>479</v>
      </c>
      <c r="G17" s="1440">
        <v>375</v>
      </c>
      <c r="H17" s="1440">
        <v>280</v>
      </c>
      <c r="I17" s="1440">
        <v>392</v>
      </c>
      <c r="J17" s="1277">
        <f t="shared" si="0"/>
        <v>0</v>
      </c>
      <c r="K17" s="1515" t="s">
        <v>613</v>
      </c>
      <c r="L17" s="1515" t="s">
        <v>613</v>
      </c>
      <c r="M17" s="1441">
        <v>308</v>
      </c>
      <c r="N17" s="1528"/>
      <c r="O17" s="1529"/>
      <c r="P17" s="1277"/>
      <c r="Q17" s="1440" t="s">
        <v>613</v>
      </c>
      <c r="R17" s="1501" t="s">
        <v>613</v>
      </c>
      <c r="S17" s="1228"/>
      <c r="T17" s="1530"/>
      <c r="U17" s="1440"/>
      <c r="V17" s="1440"/>
    </row>
    <row r="18" spans="1:22" ht="12.75">
      <c r="A18" s="1518" t="s">
        <v>632</v>
      </c>
      <c r="B18" s="1519" t="s">
        <v>633</v>
      </c>
      <c r="C18" s="1513" t="s">
        <v>634</v>
      </c>
      <c r="D18" s="1514">
        <v>781</v>
      </c>
      <c r="E18" s="1514">
        <v>349</v>
      </c>
      <c r="F18" s="1514">
        <v>835</v>
      </c>
      <c r="G18" s="1436">
        <v>704</v>
      </c>
      <c r="H18" s="1436">
        <v>1212</v>
      </c>
      <c r="I18" s="1436">
        <v>782</v>
      </c>
      <c r="J18" s="1280">
        <f t="shared" si="0"/>
        <v>0</v>
      </c>
      <c r="K18" s="1520" t="s">
        <v>613</v>
      </c>
      <c r="L18" s="1520" t="s">
        <v>613</v>
      </c>
      <c r="M18" s="1439">
        <v>910</v>
      </c>
      <c r="N18" s="1280"/>
      <c r="O18" s="1529"/>
      <c r="P18" s="1280"/>
      <c r="Q18" s="1436" t="s">
        <v>613</v>
      </c>
      <c r="R18" s="1516" t="s">
        <v>613</v>
      </c>
      <c r="S18" s="1228"/>
      <c r="T18" s="1514"/>
      <c r="U18" s="1436"/>
      <c r="V18" s="1436"/>
    </row>
    <row r="19" spans="1:22" ht="12.75">
      <c r="A19" s="1518" t="s">
        <v>635</v>
      </c>
      <c r="B19" s="1519" t="s">
        <v>763</v>
      </c>
      <c r="C19" s="1513" t="s">
        <v>613</v>
      </c>
      <c r="D19" s="1514">
        <v>0</v>
      </c>
      <c r="E19" s="1514">
        <v>0</v>
      </c>
      <c r="F19" s="1514">
        <v>0</v>
      </c>
      <c r="G19" s="1436">
        <v>0</v>
      </c>
      <c r="H19" s="1436">
        <v>0</v>
      </c>
      <c r="I19" s="1436">
        <v>0</v>
      </c>
      <c r="J19" s="1280">
        <f t="shared" si="0"/>
        <v>0</v>
      </c>
      <c r="K19" s="1520" t="s">
        <v>613</v>
      </c>
      <c r="L19" s="1520" t="s">
        <v>613</v>
      </c>
      <c r="M19" s="1439">
        <v>0</v>
      </c>
      <c r="N19" s="1280"/>
      <c r="O19" s="1529"/>
      <c r="P19" s="1280"/>
      <c r="Q19" s="1436" t="s">
        <v>613</v>
      </c>
      <c r="R19" s="1516" t="s">
        <v>613</v>
      </c>
      <c r="S19" s="1228"/>
      <c r="T19" s="1514"/>
      <c r="U19" s="1436"/>
      <c r="V19" s="1436"/>
    </row>
    <row r="20" spans="1:22" ht="12.75">
      <c r="A20" s="1518" t="s">
        <v>637</v>
      </c>
      <c r="B20" s="1519" t="s">
        <v>636</v>
      </c>
      <c r="C20" s="1513" t="s">
        <v>613</v>
      </c>
      <c r="D20" s="1514">
        <v>1685</v>
      </c>
      <c r="E20" s="1514">
        <v>1849</v>
      </c>
      <c r="F20" s="1514">
        <v>1975</v>
      </c>
      <c r="G20" s="1436">
        <v>1876</v>
      </c>
      <c r="H20" s="1436">
        <v>1894</v>
      </c>
      <c r="I20" s="1436">
        <v>1874</v>
      </c>
      <c r="J20" s="1280">
        <f t="shared" si="0"/>
        <v>0</v>
      </c>
      <c r="K20" s="1520" t="s">
        <v>613</v>
      </c>
      <c r="L20" s="1520" t="s">
        <v>613</v>
      </c>
      <c r="M20" s="1439">
        <v>3923</v>
      </c>
      <c r="N20" s="1280"/>
      <c r="O20" s="1529"/>
      <c r="P20" s="1280"/>
      <c r="Q20" s="1436" t="s">
        <v>613</v>
      </c>
      <c r="R20" s="1516" t="s">
        <v>613</v>
      </c>
      <c r="S20" s="1228"/>
      <c r="T20" s="1514"/>
      <c r="U20" s="1436"/>
      <c r="V20" s="1436"/>
    </row>
    <row r="21" spans="1:22" ht="13.5" thickBot="1">
      <c r="A21" s="1503" t="s">
        <v>639</v>
      </c>
      <c r="B21" s="1531"/>
      <c r="C21" s="1532" t="s">
        <v>613</v>
      </c>
      <c r="D21" s="1514">
        <v>0</v>
      </c>
      <c r="E21" s="1514">
        <v>0</v>
      </c>
      <c r="F21" s="1514">
        <v>0</v>
      </c>
      <c r="G21" s="1442">
        <v>0</v>
      </c>
      <c r="H21" s="1442"/>
      <c r="I21" s="1442">
        <v>0</v>
      </c>
      <c r="J21" s="1291">
        <f t="shared" si="0"/>
        <v>0</v>
      </c>
      <c r="K21" s="1507" t="s">
        <v>613</v>
      </c>
      <c r="L21" s="1507" t="s">
        <v>613</v>
      </c>
      <c r="M21" s="1443">
        <v>0</v>
      </c>
      <c r="N21" s="1291"/>
      <c r="O21" s="1384"/>
      <c r="P21" s="1291"/>
      <c r="Q21" s="1442" t="s">
        <v>613</v>
      </c>
      <c r="R21" s="1533" t="s">
        <v>613</v>
      </c>
      <c r="S21" s="1228"/>
      <c r="T21" s="1534"/>
      <c r="U21" s="1442"/>
      <c r="V21" s="1442"/>
    </row>
    <row r="22" spans="1:23" ht="14.25">
      <c r="A22" s="1535" t="s">
        <v>641</v>
      </c>
      <c r="B22" s="1512" t="s">
        <v>642</v>
      </c>
      <c r="C22" s="1444" t="s">
        <v>613</v>
      </c>
      <c r="D22" s="1517">
        <v>13454</v>
      </c>
      <c r="E22" s="1517">
        <v>13860</v>
      </c>
      <c r="F22" s="1517">
        <v>13442</v>
      </c>
      <c r="G22" s="1445">
        <v>14664</v>
      </c>
      <c r="H22" s="1445">
        <v>14584</v>
      </c>
      <c r="I22" s="1445">
        <v>15272</v>
      </c>
      <c r="J22" s="1446">
        <v>15545</v>
      </c>
      <c r="K22" s="1447">
        <f>K35</f>
        <v>15883</v>
      </c>
      <c r="L22" s="1470">
        <f>L35</f>
        <v>16011</v>
      </c>
      <c r="M22" s="1448">
        <v>3946</v>
      </c>
      <c r="N22" s="1243"/>
      <c r="O22" s="1243"/>
      <c r="P22" s="1277"/>
      <c r="Q22" s="1449">
        <f>SUM(M22:P22)</f>
        <v>3946</v>
      </c>
      <c r="R22" s="1536">
        <f>(Q22/L22)*100</f>
        <v>24.645556180126164</v>
      </c>
      <c r="S22" s="1228"/>
      <c r="T22" s="1517"/>
      <c r="U22" s="1449"/>
      <c r="V22" s="1445"/>
      <c r="W22" s="1537"/>
    </row>
    <row r="23" spans="1:22" ht="14.25">
      <c r="A23" s="1518" t="s">
        <v>643</v>
      </c>
      <c r="B23" s="1519" t="s">
        <v>644</v>
      </c>
      <c r="C23" s="1450" t="s">
        <v>613</v>
      </c>
      <c r="D23" s="1514"/>
      <c r="E23" s="1514"/>
      <c r="F23" s="1514"/>
      <c r="G23" s="1451"/>
      <c r="H23" s="1451"/>
      <c r="I23" s="1451"/>
      <c r="J23" s="1451">
        <v>0</v>
      </c>
      <c r="K23" s="1452"/>
      <c r="L23" s="1471">
        <v>304</v>
      </c>
      <c r="M23" s="1453">
        <v>0</v>
      </c>
      <c r="N23" s="1250"/>
      <c r="O23" s="1250"/>
      <c r="P23" s="1280"/>
      <c r="Q23" s="1538">
        <f aca="true" t="shared" si="1" ref="Q23:Q45">SUM(M23:P23)</f>
        <v>0</v>
      </c>
      <c r="R23" s="1539">
        <f aca="true" t="shared" si="2" ref="R23:R45">(Q23/L23)*100</f>
        <v>0</v>
      </c>
      <c r="S23" s="1228"/>
      <c r="T23" s="1514"/>
      <c r="U23" s="1454"/>
      <c r="V23" s="1451"/>
    </row>
    <row r="24" spans="1:22" ht="15" thickBot="1">
      <c r="A24" s="1503" t="s">
        <v>645</v>
      </c>
      <c r="B24" s="1531" t="s">
        <v>644</v>
      </c>
      <c r="C24" s="1455">
        <v>672</v>
      </c>
      <c r="D24" s="1540">
        <v>2805</v>
      </c>
      <c r="E24" s="1540">
        <v>3030</v>
      </c>
      <c r="F24" s="1540">
        <v>3000</v>
      </c>
      <c r="G24" s="1456">
        <v>3400</v>
      </c>
      <c r="H24" s="1456">
        <v>3450</v>
      </c>
      <c r="I24" s="1456">
        <v>3500</v>
      </c>
      <c r="J24" s="1456">
        <v>3300</v>
      </c>
      <c r="K24" s="1457">
        <f>SUM(K25:K29)</f>
        <v>3400</v>
      </c>
      <c r="L24" s="1472">
        <f>SUM(L25:L29)</f>
        <v>3096</v>
      </c>
      <c r="M24" s="1458">
        <v>840</v>
      </c>
      <c r="N24" s="1271"/>
      <c r="O24" s="1271"/>
      <c r="P24" s="1285"/>
      <c r="Q24" s="1459">
        <f t="shared" si="1"/>
        <v>840</v>
      </c>
      <c r="R24" s="1541">
        <f t="shared" si="2"/>
        <v>27.131782945736433</v>
      </c>
      <c r="S24" s="1228"/>
      <c r="T24" s="1505"/>
      <c r="U24" s="1459"/>
      <c r="V24" s="1456"/>
    </row>
    <row r="25" spans="1:22" ht="14.25">
      <c r="A25" s="1511" t="s">
        <v>646</v>
      </c>
      <c r="B25" s="1542" t="s">
        <v>784</v>
      </c>
      <c r="C25" s="1460">
        <v>501</v>
      </c>
      <c r="D25" s="1514">
        <v>3042</v>
      </c>
      <c r="E25" s="1514">
        <v>2862</v>
      </c>
      <c r="F25" s="1514">
        <v>2431</v>
      </c>
      <c r="G25" s="1446">
        <v>3440</v>
      </c>
      <c r="H25" s="1446">
        <v>2922</v>
      </c>
      <c r="I25" s="1446">
        <v>2849</v>
      </c>
      <c r="J25" s="1446">
        <v>2182</v>
      </c>
      <c r="K25" s="1447">
        <v>800</v>
      </c>
      <c r="L25" s="1470">
        <v>800</v>
      </c>
      <c r="M25" s="1461">
        <v>549</v>
      </c>
      <c r="N25" s="1244"/>
      <c r="O25" s="1243"/>
      <c r="P25" s="1277"/>
      <c r="Q25" s="1462">
        <f t="shared" si="1"/>
        <v>549</v>
      </c>
      <c r="R25" s="1536">
        <f t="shared" si="2"/>
        <v>68.625</v>
      </c>
      <c r="S25" s="1228"/>
      <c r="T25" s="1530"/>
      <c r="U25" s="1462"/>
      <c r="V25" s="1446"/>
    </row>
    <row r="26" spans="1:22" ht="14.25">
      <c r="A26" s="1518" t="s">
        <v>648</v>
      </c>
      <c r="B26" s="1543" t="s">
        <v>785</v>
      </c>
      <c r="C26" s="1463">
        <v>502</v>
      </c>
      <c r="D26" s="1514">
        <v>812</v>
      </c>
      <c r="E26" s="1514">
        <v>951</v>
      </c>
      <c r="F26" s="1514">
        <v>1318</v>
      </c>
      <c r="G26" s="1451">
        <v>1425</v>
      </c>
      <c r="H26" s="1451">
        <v>1283</v>
      </c>
      <c r="I26" s="1451">
        <v>1482</v>
      </c>
      <c r="J26" s="1451">
        <v>1107</v>
      </c>
      <c r="K26" s="1452">
        <v>1400</v>
      </c>
      <c r="L26" s="1471">
        <v>1400</v>
      </c>
      <c r="M26" s="1453">
        <v>417</v>
      </c>
      <c r="N26" s="1250"/>
      <c r="O26" s="1250"/>
      <c r="P26" s="1280"/>
      <c r="Q26" s="1454">
        <f t="shared" si="1"/>
        <v>417</v>
      </c>
      <c r="R26" s="1544">
        <f t="shared" si="2"/>
        <v>29.78571428571429</v>
      </c>
      <c r="S26" s="1228"/>
      <c r="T26" s="1514"/>
      <c r="U26" s="1454"/>
      <c r="V26" s="1451"/>
    </row>
    <row r="27" spans="1:22" ht="14.25">
      <c r="A27" s="1518" t="s">
        <v>650</v>
      </c>
      <c r="B27" s="1543" t="s">
        <v>786</v>
      </c>
      <c r="C27" s="1463">
        <v>504</v>
      </c>
      <c r="D27" s="1514">
        <v>80</v>
      </c>
      <c r="E27" s="1514">
        <v>26</v>
      </c>
      <c r="F27" s="1514">
        <v>0</v>
      </c>
      <c r="G27" s="1451">
        <v>14</v>
      </c>
      <c r="H27" s="1451">
        <v>14</v>
      </c>
      <c r="I27" s="1451">
        <v>4</v>
      </c>
      <c r="J27" s="1451">
        <v>0</v>
      </c>
      <c r="K27" s="1452"/>
      <c r="L27" s="1471"/>
      <c r="M27" s="1453">
        <v>0</v>
      </c>
      <c r="N27" s="1250"/>
      <c r="O27" s="1250"/>
      <c r="P27" s="1280"/>
      <c r="Q27" s="1454">
        <f t="shared" si="1"/>
        <v>0</v>
      </c>
      <c r="R27" s="1544" t="e">
        <f t="shared" si="2"/>
        <v>#DIV/0!</v>
      </c>
      <c r="S27" s="1228"/>
      <c r="T27" s="1514"/>
      <c r="U27" s="1454"/>
      <c r="V27" s="1451"/>
    </row>
    <row r="28" spans="1:22" ht="14.25">
      <c r="A28" s="1518" t="s">
        <v>652</v>
      </c>
      <c r="B28" s="1543" t="s">
        <v>787</v>
      </c>
      <c r="C28" s="1463">
        <v>511</v>
      </c>
      <c r="D28" s="1514">
        <v>300</v>
      </c>
      <c r="E28" s="1514">
        <v>676</v>
      </c>
      <c r="F28" s="1514">
        <v>375</v>
      </c>
      <c r="G28" s="1451">
        <v>197</v>
      </c>
      <c r="H28" s="1451">
        <v>540</v>
      </c>
      <c r="I28" s="1451">
        <v>484</v>
      </c>
      <c r="J28" s="1451">
        <v>549</v>
      </c>
      <c r="K28" s="1452">
        <v>600</v>
      </c>
      <c r="L28" s="1471">
        <v>600</v>
      </c>
      <c r="M28" s="1453">
        <v>31</v>
      </c>
      <c r="N28" s="1250"/>
      <c r="O28" s="1250"/>
      <c r="P28" s="1280"/>
      <c r="Q28" s="1454">
        <f t="shared" si="1"/>
        <v>31</v>
      </c>
      <c r="R28" s="1544">
        <f t="shared" si="2"/>
        <v>5.166666666666667</v>
      </c>
      <c r="S28" s="1228"/>
      <c r="T28" s="1514"/>
      <c r="U28" s="1454"/>
      <c r="V28" s="1451"/>
    </row>
    <row r="29" spans="1:22" ht="14.25">
      <c r="A29" s="1518" t="s">
        <v>654</v>
      </c>
      <c r="B29" s="1543" t="s">
        <v>788</v>
      </c>
      <c r="C29" s="1463">
        <v>518</v>
      </c>
      <c r="D29" s="1514">
        <v>497</v>
      </c>
      <c r="E29" s="1514">
        <v>585</v>
      </c>
      <c r="F29" s="1514">
        <v>465</v>
      </c>
      <c r="G29" s="1451">
        <v>713</v>
      </c>
      <c r="H29" s="1451">
        <v>464</v>
      </c>
      <c r="I29" s="1451">
        <v>672</v>
      </c>
      <c r="J29" s="1451">
        <v>618</v>
      </c>
      <c r="K29" s="1452">
        <v>600</v>
      </c>
      <c r="L29" s="1471">
        <v>296</v>
      </c>
      <c r="M29" s="1453">
        <v>96</v>
      </c>
      <c r="N29" s="1250"/>
      <c r="O29" s="1250"/>
      <c r="P29" s="1280"/>
      <c r="Q29" s="1454">
        <f t="shared" si="1"/>
        <v>96</v>
      </c>
      <c r="R29" s="1544">
        <f t="shared" si="2"/>
        <v>32.432432432432435</v>
      </c>
      <c r="S29" s="1228"/>
      <c r="T29" s="1514"/>
      <c r="U29" s="1454"/>
      <c r="V29" s="1451"/>
    </row>
    <row r="30" spans="1:22" ht="14.25">
      <c r="A30" s="1518" t="s">
        <v>656</v>
      </c>
      <c r="B30" s="1464" t="s">
        <v>789</v>
      </c>
      <c r="C30" s="1463">
        <v>521</v>
      </c>
      <c r="D30" s="1514">
        <v>7861</v>
      </c>
      <c r="E30" s="1514">
        <v>7950</v>
      </c>
      <c r="F30" s="1514">
        <v>7842</v>
      </c>
      <c r="G30" s="1451">
        <v>7959</v>
      </c>
      <c r="H30" s="1451">
        <v>8264</v>
      </c>
      <c r="I30" s="1451">
        <v>8850</v>
      </c>
      <c r="J30" s="1451">
        <v>9203</v>
      </c>
      <c r="K30" s="1452">
        <v>9001</v>
      </c>
      <c r="L30" s="1471">
        <v>9321</v>
      </c>
      <c r="M30" s="1453">
        <v>2402</v>
      </c>
      <c r="N30" s="1250"/>
      <c r="O30" s="1250"/>
      <c r="P30" s="1280"/>
      <c r="Q30" s="1454">
        <f t="shared" si="1"/>
        <v>2402</v>
      </c>
      <c r="R30" s="1544">
        <f t="shared" si="2"/>
        <v>25.769767192361336</v>
      </c>
      <c r="S30" s="1228"/>
      <c r="T30" s="1514"/>
      <c r="U30" s="1454"/>
      <c r="V30" s="1451"/>
    </row>
    <row r="31" spans="1:22" ht="14.25">
      <c r="A31" s="1518" t="s">
        <v>658</v>
      </c>
      <c r="B31" s="1464" t="s">
        <v>790</v>
      </c>
      <c r="C31" s="1463" t="s">
        <v>660</v>
      </c>
      <c r="D31" s="1514">
        <v>2897</v>
      </c>
      <c r="E31" s="1514">
        <v>2910</v>
      </c>
      <c r="F31" s="1514">
        <v>2905</v>
      </c>
      <c r="G31" s="1451">
        <v>2848</v>
      </c>
      <c r="H31" s="1451">
        <v>2916</v>
      </c>
      <c r="I31" s="1451">
        <v>3073</v>
      </c>
      <c r="J31" s="1451">
        <v>3278</v>
      </c>
      <c r="K31" s="1452">
        <v>3150</v>
      </c>
      <c r="L31" s="1471">
        <v>3262</v>
      </c>
      <c r="M31" s="1453">
        <v>842</v>
      </c>
      <c r="N31" s="1250"/>
      <c r="O31" s="1250"/>
      <c r="P31" s="1280"/>
      <c r="Q31" s="1454">
        <f t="shared" si="1"/>
        <v>842</v>
      </c>
      <c r="R31" s="1544">
        <f t="shared" si="2"/>
        <v>25.812385039852852</v>
      </c>
      <c r="S31" s="1228"/>
      <c r="T31" s="1514"/>
      <c r="U31" s="1454"/>
      <c r="V31" s="1451"/>
    </row>
    <row r="32" spans="1:22" ht="14.25">
      <c r="A32" s="1518" t="s">
        <v>661</v>
      </c>
      <c r="B32" s="1543" t="s">
        <v>791</v>
      </c>
      <c r="C32" s="1463">
        <v>557</v>
      </c>
      <c r="D32" s="1514">
        <v>0</v>
      </c>
      <c r="E32" s="1514">
        <v>0</v>
      </c>
      <c r="F32" s="1514">
        <v>0</v>
      </c>
      <c r="G32" s="1451">
        <v>0</v>
      </c>
      <c r="H32" s="1451"/>
      <c r="I32" s="1451"/>
      <c r="J32" s="1451">
        <v>0</v>
      </c>
      <c r="K32" s="1452"/>
      <c r="L32" s="1471"/>
      <c r="M32" s="1453">
        <v>0</v>
      </c>
      <c r="N32" s="1250"/>
      <c r="O32" s="1250"/>
      <c r="P32" s="1280"/>
      <c r="Q32" s="1454">
        <f t="shared" si="1"/>
        <v>0</v>
      </c>
      <c r="R32" s="1544" t="e">
        <f t="shared" si="2"/>
        <v>#DIV/0!</v>
      </c>
      <c r="S32" s="1228"/>
      <c r="T32" s="1514"/>
      <c r="U32" s="1454"/>
      <c r="V32" s="1451"/>
    </row>
    <row r="33" spans="1:22" ht="14.25">
      <c r="A33" s="1518" t="s">
        <v>663</v>
      </c>
      <c r="B33" s="1543" t="s">
        <v>792</v>
      </c>
      <c r="C33" s="1463">
        <v>551</v>
      </c>
      <c r="D33" s="1514">
        <v>73</v>
      </c>
      <c r="E33" s="1514">
        <v>97</v>
      </c>
      <c r="F33" s="1514">
        <v>103</v>
      </c>
      <c r="G33" s="1451">
        <v>103</v>
      </c>
      <c r="H33" s="1451">
        <v>95</v>
      </c>
      <c r="I33" s="1451">
        <v>73</v>
      </c>
      <c r="J33" s="1451">
        <v>66</v>
      </c>
      <c r="K33" s="1452"/>
      <c r="L33" s="1471"/>
      <c r="M33" s="1453">
        <v>17</v>
      </c>
      <c r="N33" s="1250"/>
      <c r="O33" s="1250"/>
      <c r="P33" s="1280"/>
      <c r="Q33" s="1454">
        <f t="shared" si="1"/>
        <v>17</v>
      </c>
      <c r="R33" s="1544" t="e">
        <f t="shared" si="2"/>
        <v>#DIV/0!</v>
      </c>
      <c r="S33" s="1228"/>
      <c r="T33" s="1514"/>
      <c r="U33" s="1454"/>
      <c r="V33" s="1451"/>
    </row>
    <row r="34" spans="1:22" ht="15" thickBot="1">
      <c r="A34" s="1495" t="s">
        <v>665</v>
      </c>
      <c r="B34" s="1545" t="s">
        <v>793</v>
      </c>
      <c r="C34" s="1465" t="s">
        <v>666</v>
      </c>
      <c r="D34" s="1522">
        <v>449</v>
      </c>
      <c r="E34" s="1522">
        <v>210</v>
      </c>
      <c r="F34" s="1522">
        <v>221</v>
      </c>
      <c r="G34" s="1466">
        <v>173</v>
      </c>
      <c r="H34" s="1466">
        <v>96</v>
      </c>
      <c r="I34" s="1466">
        <v>91</v>
      </c>
      <c r="J34" s="1466">
        <v>497</v>
      </c>
      <c r="K34" s="1467">
        <v>332</v>
      </c>
      <c r="L34" s="1473">
        <v>332</v>
      </c>
      <c r="M34" s="1468">
        <v>249</v>
      </c>
      <c r="N34" s="1250"/>
      <c r="O34" s="1250"/>
      <c r="P34" s="1285"/>
      <c r="Q34" s="1469">
        <f t="shared" si="1"/>
        <v>249</v>
      </c>
      <c r="R34" s="1541">
        <f t="shared" si="2"/>
        <v>75</v>
      </c>
      <c r="S34" s="1228"/>
      <c r="T34" s="1534"/>
      <c r="U34" s="1469"/>
      <c r="V34" s="1466"/>
    </row>
    <row r="35" spans="1:22" ht="15" thickBot="1">
      <c r="A35" s="1546" t="s">
        <v>667</v>
      </c>
      <c r="B35" s="1547" t="s">
        <v>668</v>
      </c>
      <c r="C35" s="1548"/>
      <c r="D35" s="1424">
        <f aca="true" t="shared" si="3" ref="D35:M35">SUM(D25:D34)</f>
        <v>16011</v>
      </c>
      <c r="E35" s="1424">
        <f t="shared" si="3"/>
        <v>16267</v>
      </c>
      <c r="F35" s="1424">
        <f t="shared" si="3"/>
        <v>15660</v>
      </c>
      <c r="G35" s="1424">
        <f t="shared" si="3"/>
        <v>16872</v>
      </c>
      <c r="H35" s="1424">
        <f>SUM(H25:H34)</f>
        <v>16594</v>
      </c>
      <c r="I35" s="1424">
        <f>SUM(I25:I34)</f>
        <v>17578</v>
      </c>
      <c r="J35" s="1424">
        <v>17500</v>
      </c>
      <c r="K35" s="1549">
        <f t="shared" si="3"/>
        <v>15883</v>
      </c>
      <c r="L35" s="1298">
        <f t="shared" si="3"/>
        <v>16011</v>
      </c>
      <c r="M35" s="1550">
        <f t="shared" si="3"/>
        <v>4603</v>
      </c>
      <c r="N35" s="1550"/>
      <c r="O35" s="1298"/>
      <c r="P35" s="1551"/>
      <c r="Q35" s="1424">
        <f t="shared" si="1"/>
        <v>4603</v>
      </c>
      <c r="R35" s="1552">
        <f t="shared" si="2"/>
        <v>28.74898507276248</v>
      </c>
      <c r="S35" s="1228"/>
      <c r="T35" s="1424">
        <f>SUM(T25:T34)</f>
        <v>0</v>
      </c>
      <c r="U35" s="1424">
        <f>SUM(U25:U34)</f>
        <v>0</v>
      </c>
      <c r="V35" s="1424">
        <f>SUM(V25:V34)</f>
        <v>0</v>
      </c>
    </row>
    <row r="36" spans="1:22" ht="14.25">
      <c r="A36" s="1511" t="s">
        <v>669</v>
      </c>
      <c r="B36" s="1542" t="s">
        <v>794</v>
      </c>
      <c r="C36" s="1460">
        <v>601</v>
      </c>
      <c r="D36" s="1530">
        <v>1998</v>
      </c>
      <c r="E36" s="1530">
        <v>1958</v>
      </c>
      <c r="F36" s="1530">
        <v>2032</v>
      </c>
      <c r="G36" s="1446">
        <v>1931</v>
      </c>
      <c r="H36" s="1446">
        <v>2001</v>
      </c>
      <c r="I36" s="1446">
        <v>2039</v>
      </c>
      <c r="J36" s="1446">
        <v>1857</v>
      </c>
      <c r="K36" s="1447"/>
      <c r="L36" s="1470"/>
      <c r="M36" s="1448">
        <v>527</v>
      </c>
      <c r="N36" s="1250"/>
      <c r="O36" s="1250"/>
      <c r="P36" s="1277"/>
      <c r="Q36" s="1462">
        <f t="shared" si="1"/>
        <v>527</v>
      </c>
      <c r="R36" s="1553" t="e">
        <f t="shared" si="2"/>
        <v>#DIV/0!</v>
      </c>
      <c r="S36" s="1228"/>
      <c r="T36" s="1530"/>
      <c r="U36" s="1462"/>
      <c r="V36" s="1446"/>
    </row>
    <row r="37" spans="1:22" ht="14.25">
      <c r="A37" s="1518" t="s">
        <v>671</v>
      </c>
      <c r="B37" s="1543" t="s">
        <v>795</v>
      </c>
      <c r="C37" s="1463">
        <v>602</v>
      </c>
      <c r="D37" s="1514">
        <v>112</v>
      </c>
      <c r="E37" s="1514">
        <v>100</v>
      </c>
      <c r="F37" s="1514">
        <v>50</v>
      </c>
      <c r="G37" s="1451">
        <v>53</v>
      </c>
      <c r="H37" s="1451">
        <v>49</v>
      </c>
      <c r="I37" s="1451">
        <v>57</v>
      </c>
      <c r="J37" s="1451">
        <v>61</v>
      </c>
      <c r="K37" s="1452"/>
      <c r="L37" s="1471"/>
      <c r="M37" s="1453">
        <v>0</v>
      </c>
      <c r="N37" s="1250"/>
      <c r="O37" s="1250"/>
      <c r="P37" s="1280"/>
      <c r="Q37" s="1454">
        <f t="shared" si="1"/>
        <v>0</v>
      </c>
      <c r="R37" s="1544" t="e">
        <f t="shared" si="2"/>
        <v>#DIV/0!</v>
      </c>
      <c r="S37" s="1228"/>
      <c r="T37" s="1514"/>
      <c r="U37" s="1454"/>
      <c r="V37" s="1451"/>
    </row>
    <row r="38" spans="1:22" ht="14.25">
      <c r="A38" s="1518" t="s">
        <v>673</v>
      </c>
      <c r="B38" s="1543" t="s">
        <v>796</v>
      </c>
      <c r="C38" s="1463">
        <v>604</v>
      </c>
      <c r="D38" s="1514">
        <v>87</v>
      </c>
      <c r="E38" s="1514">
        <v>28</v>
      </c>
      <c r="F38" s="1514">
        <v>0</v>
      </c>
      <c r="G38" s="1451">
        <v>15</v>
      </c>
      <c r="H38" s="1451">
        <v>14</v>
      </c>
      <c r="I38" s="1451">
        <v>5</v>
      </c>
      <c r="J38" s="1451">
        <v>0</v>
      </c>
      <c r="K38" s="1452"/>
      <c r="L38" s="1471"/>
      <c r="M38" s="1453">
        <v>0</v>
      </c>
      <c r="N38" s="1250"/>
      <c r="O38" s="1250"/>
      <c r="P38" s="1280"/>
      <c r="Q38" s="1454">
        <f t="shared" si="1"/>
        <v>0</v>
      </c>
      <c r="R38" s="1544" t="e">
        <f t="shared" si="2"/>
        <v>#DIV/0!</v>
      </c>
      <c r="S38" s="1228"/>
      <c r="T38" s="1514"/>
      <c r="U38" s="1454"/>
      <c r="V38" s="1451"/>
    </row>
    <row r="39" spans="1:22" ht="14.25">
      <c r="A39" s="1518" t="s">
        <v>675</v>
      </c>
      <c r="B39" s="1543" t="s">
        <v>797</v>
      </c>
      <c r="C39" s="1463" t="s">
        <v>677</v>
      </c>
      <c r="D39" s="1514">
        <v>13454</v>
      </c>
      <c r="E39" s="1514">
        <v>13860</v>
      </c>
      <c r="F39" s="1514">
        <v>13442</v>
      </c>
      <c r="G39" s="1451">
        <v>14664</v>
      </c>
      <c r="H39" s="1451">
        <v>14584</v>
      </c>
      <c r="I39" s="1451">
        <v>15272</v>
      </c>
      <c r="J39" s="1451">
        <v>15545</v>
      </c>
      <c r="K39" s="1452">
        <v>15883</v>
      </c>
      <c r="L39" s="1471">
        <v>16011</v>
      </c>
      <c r="M39" s="1453">
        <v>3946</v>
      </c>
      <c r="N39" s="1250"/>
      <c r="O39" s="1250"/>
      <c r="P39" s="1280"/>
      <c r="Q39" s="1454">
        <f t="shared" si="1"/>
        <v>3946</v>
      </c>
      <c r="R39" s="1544">
        <f t="shared" si="2"/>
        <v>24.645556180126164</v>
      </c>
      <c r="S39" s="1228"/>
      <c r="T39" s="1514"/>
      <c r="U39" s="1454"/>
      <c r="V39" s="1451"/>
    </row>
    <row r="40" spans="1:22" ht="15" thickBot="1">
      <c r="A40" s="1495" t="s">
        <v>678</v>
      </c>
      <c r="B40" s="1545" t="s">
        <v>793</v>
      </c>
      <c r="C40" s="1465" t="s">
        <v>679</v>
      </c>
      <c r="D40" s="1522">
        <v>399</v>
      </c>
      <c r="E40" s="1522">
        <v>331</v>
      </c>
      <c r="F40" s="1522">
        <v>206</v>
      </c>
      <c r="G40" s="1466">
        <v>354</v>
      </c>
      <c r="H40" s="1466">
        <v>129</v>
      </c>
      <c r="I40" s="1466">
        <v>303</v>
      </c>
      <c r="J40" s="1466">
        <v>200</v>
      </c>
      <c r="K40" s="1467"/>
      <c r="L40" s="1473"/>
      <c r="M40" s="1468">
        <v>130</v>
      </c>
      <c r="N40" s="1271"/>
      <c r="O40" s="1271"/>
      <c r="P40" s="1285"/>
      <c r="Q40" s="1459">
        <f t="shared" si="1"/>
        <v>130</v>
      </c>
      <c r="R40" s="1541" t="e">
        <f t="shared" si="2"/>
        <v>#DIV/0!</v>
      </c>
      <c r="S40" s="1228"/>
      <c r="T40" s="1534"/>
      <c r="U40" s="1469"/>
      <c r="V40" s="1466"/>
    </row>
    <row r="41" spans="1:22" ht="15" thickBot="1">
      <c r="A41" s="1546" t="s">
        <v>680</v>
      </c>
      <c r="B41" s="1547" t="s">
        <v>681</v>
      </c>
      <c r="C41" s="1548" t="s">
        <v>613</v>
      </c>
      <c r="D41" s="1424">
        <f aca="true" t="shared" si="4" ref="D41:P41">SUM(D36:D40)</f>
        <v>16050</v>
      </c>
      <c r="E41" s="1424">
        <f t="shared" si="4"/>
        <v>16277</v>
      </c>
      <c r="F41" s="1424">
        <f t="shared" si="4"/>
        <v>15730</v>
      </c>
      <c r="G41" s="1424">
        <f t="shared" si="4"/>
        <v>17017</v>
      </c>
      <c r="H41" s="1424">
        <f>SUM(H36:H40)</f>
        <v>16777</v>
      </c>
      <c r="I41" s="1424">
        <f>SUM(I36:I40)</f>
        <v>17676</v>
      </c>
      <c r="J41" s="1424">
        <v>17663</v>
      </c>
      <c r="K41" s="1549">
        <f t="shared" si="4"/>
        <v>15883</v>
      </c>
      <c r="L41" s="1298">
        <f t="shared" si="4"/>
        <v>16011</v>
      </c>
      <c r="M41" s="1424">
        <f t="shared" si="4"/>
        <v>4603</v>
      </c>
      <c r="N41" s="1554">
        <f t="shared" si="4"/>
        <v>0</v>
      </c>
      <c r="O41" s="1554">
        <f t="shared" si="4"/>
        <v>0</v>
      </c>
      <c r="P41" s="1554">
        <f t="shared" si="4"/>
        <v>0</v>
      </c>
      <c r="Q41" s="1555">
        <f t="shared" si="1"/>
        <v>4603</v>
      </c>
      <c r="R41" s="1553">
        <f t="shared" si="2"/>
        <v>28.74898507276248</v>
      </c>
      <c r="S41" s="1228"/>
      <c r="T41" s="1424">
        <f>SUM(T36:T40)</f>
        <v>0</v>
      </c>
      <c r="U41" s="1424">
        <f>SUM(U36:U40)</f>
        <v>0</v>
      </c>
      <c r="V41" s="1424">
        <f>SUM(V36:V40)</f>
        <v>0</v>
      </c>
    </row>
    <row r="42" spans="1:22" ht="6.75" customHeight="1" thickBot="1">
      <c r="A42" s="1495"/>
      <c r="B42" s="559"/>
      <c r="C42" s="1303"/>
      <c r="D42" s="1522"/>
      <c r="E42" s="1522"/>
      <c r="F42" s="1522"/>
      <c r="G42" s="1556"/>
      <c r="H42" s="1556"/>
      <c r="I42" s="1556"/>
      <c r="J42" s="1556"/>
      <c r="K42" s="1557"/>
      <c r="L42" s="1558"/>
      <c r="M42" s="1522"/>
      <c r="N42" s="1244"/>
      <c r="O42" s="1559"/>
      <c r="P42" s="1308"/>
      <c r="Q42" s="1560"/>
      <c r="R42" s="1536"/>
      <c r="S42" s="1228"/>
      <c r="T42" s="1522"/>
      <c r="U42" s="1522"/>
      <c r="V42" s="1522"/>
    </row>
    <row r="43" spans="1:22" ht="15" thickBot="1">
      <c r="A43" s="1561" t="s">
        <v>682</v>
      </c>
      <c r="B43" s="1562" t="s">
        <v>644</v>
      </c>
      <c r="C43" s="1548" t="s">
        <v>613</v>
      </c>
      <c r="D43" s="1424">
        <f aca="true" t="shared" si="5" ref="D43:P43">D41-D39</f>
        <v>2596</v>
      </c>
      <c r="E43" s="1424">
        <f t="shared" si="5"/>
        <v>2417</v>
      </c>
      <c r="F43" s="1424">
        <f t="shared" si="5"/>
        <v>2288</v>
      </c>
      <c r="G43" s="1424">
        <f t="shared" si="5"/>
        <v>2353</v>
      </c>
      <c r="H43" s="1424">
        <f>H41-H39</f>
        <v>2193</v>
      </c>
      <c r="I43" s="1424">
        <f>I41-I39</f>
        <v>2404</v>
      </c>
      <c r="J43" s="1424">
        <v>2118</v>
      </c>
      <c r="K43" s="1424">
        <f>K41-K39</f>
        <v>0</v>
      </c>
      <c r="L43" s="1552">
        <f t="shared" si="5"/>
        <v>0</v>
      </c>
      <c r="M43" s="1424">
        <f t="shared" si="5"/>
        <v>657</v>
      </c>
      <c r="N43" s="1424">
        <f t="shared" si="5"/>
        <v>0</v>
      </c>
      <c r="O43" s="1424">
        <f t="shared" si="5"/>
        <v>0</v>
      </c>
      <c r="P43" s="1556">
        <f t="shared" si="5"/>
        <v>0</v>
      </c>
      <c r="Q43" s="1560">
        <f t="shared" si="1"/>
        <v>657</v>
      </c>
      <c r="R43" s="1536" t="e">
        <f t="shared" si="2"/>
        <v>#DIV/0!</v>
      </c>
      <c r="S43" s="1228"/>
      <c r="T43" s="1424">
        <f>T41-T39</f>
        <v>0</v>
      </c>
      <c r="U43" s="1424">
        <f>U41-U39</f>
        <v>0</v>
      </c>
      <c r="V43" s="1424">
        <f>V41-V39</f>
        <v>0</v>
      </c>
    </row>
    <row r="44" spans="1:22" ht="15" thickBot="1">
      <c r="A44" s="1546" t="s">
        <v>683</v>
      </c>
      <c r="B44" s="1562" t="s">
        <v>684</v>
      </c>
      <c r="C44" s="1548" t="s">
        <v>613</v>
      </c>
      <c r="D44" s="1424">
        <f aca="true" t="shared" si="6" ref="D44:P44">D41-D35</f>
        <v>39</v>
      </c>
      <c r="E44" s="1424">
        <f t="shared" si="6"/>
        <v>10</v>
      </c>
      <c r="F44" s="1424">
        <f t="shared" si="6"/>
        <v>70</v>
      </c>
      <c r="G44" s="1424">
        <f t="shared" si="6"/>
        <v>145</v>
      </c>
      <c r="H44" s="1424">
        <f>H41-H35</f>
        <v>183</v>
      </c>
      <c r="I44" s="1424">
        <f>I41-I35</f>
        <v>98</v>
      </c>
      <c r="J44" s="1424">
        <v>163</v>
      </c>
      <c r="K44" s="1424">
        <f>K41-K35</f>
        <v>0</v>
      </c>
      <c r="L44" s="1552">
        <f t="shared" si="6"/>
        <v>0</v>
      </c>
      <c r="M44" s="1424">
        <f t="shared" si="6"/>
        <v>0</v>
      </c>
      <c r="N44" s="1424">
        <f t="shared" si="6"/>
        <v>0</v>
      </c>
      <c r="O44" s="1424">
        <f t="shared" si="6"/>
        <v>0</v>
      </c>
      <c r="P44" s="1556">
        <f t="shared" si="6"/>
        <v>0</v>
      </c>
      <c r="Q44" s="1560">
        <f t="shared" si="1"/>
        <v>0</v>
      </c>
      <c r="R44" s="1536" t="e">
        <f t="shared" si="2"/>
        <v>#DIV/0!</v>
      </c>
      <c r="S44" s="1228"/>
      <c r="T44" s="1424">
        <f>T41-T35</f>
        <v>0</v>
      </c>
      <c r="U44" s="1424">
        <f>U41-U35</f>
        <v>0</v>
      </c>
      <c r="V44" s="1424">
        <f>V41-V35</f>
        <v>0</v>
      </c>
    </row>
    <row r="45" spans="1:22" ht="15" thickBot="1">
      <c r="A45" s="1563" t="s">
        <v>685</v>
      </c>
      <c r="B45" s="1564" t="s">
        <v>644</v>
      </c>
      <c r="C45" s="1315" t="s">
        <v>613</v>
      </c>
      <c r="D45" s="1424">
        <f aca="true" t="shared" si="7" ref="D45:P45">D44-D39</f>
        <v>-13415</v>
      </c>
      <c r="E45" s="1424">
        <f t="shared" si="7"/>
        <v>-13850</v>
      </c>
      <c r="F45" s="1424">
        <f t="shared" si="7"/>
        <v>-13372</v>
      </c>
      <c r="G45" s="1424">
        <f t="shared" si="7"/>
        <v>-14519</v>
      </c>
      <c r="H45" s="1424">
        <f>H44-H39</f>
        <v>-14401</v>
      </c>
      <c r="I45" s="1424">
        <f>I44-I39</f>
        <v>-15174</v>
      </c>
      <c r="J45" s="1424">
        <v>-15382</v>
      </c>
      <c r="K45" s="1424">
        <f t="shared" si="7"/>
        <v>-15883</v>
      </c>
      <c r="L45" s="1552">
        <f t="shared" si="7"/>
        <v>-16011</v>
      </c>
      <c r="M45" s="1424">
        <f t="shared" si="7"/>
        <v>-3946</v>
      </c>
      <c r="N45" s="1424">
        <f t="shared" si="7"/>
        <v>0</v>
      </c>
      <c r="O45" s="1424">
        <f t="shared" si="7"/>
        <v>0</v>
      </c>
      <c r="P45" s="1556">
        <f t="shared" si="7"/>
        <v>0</v>
      </c>
      <c r="Q45" s="1424">
        <f t="shared" si="1"/>
        <v>-3946</v>
      </c>
      <c r="R45" s="1552">
        <f t="shared" si="2"/>
        <v>24.645556180126164</v>
      </c>
      <c r="S45" s="1228"/>
      <c r="T45" s="1424">
        <f>T44-T39</f>
        <v>0</v>
      </c>
      <c r="U45" s="1424">
        <f>U44-U39</f>
        <v>0</v>
      </c>
      <c r="V45" s="1424">
        <f>V44-V39</f>
        <v>0</v>
      </c>
    </row>
    <row r="46" ht="12.75">
      <c r="A46" s="1160"/>
    </row>
    <row r="47" ht="12.75">
      <c r="A47" s="1160"/>
    </row>
    <row r="48" spans="1:3" ht="14.25">
      <c r="A48" s="1537"/>
      <c r="B48" s="1565"/>
      <c r="C48" s="1566"/>
    </row>
    <row r="49" ht="12.75" hidden="1">
      <c r="A49" s="1160"/>
    </row>
    <row r="50" spans="1:22" ht="14.25" hidden="1">
      <c r="A50" s="1157" t="s">
        <v>798</v>
      </c>
      <c r="Q50" s="43"/>
      <c r="R50" s="43"/>
      <c r="S50" s="43"/>
      <c r="T50" s="43"/>
      <c r="U50" s="43"/>
      <c r="V50" s="43"/>
    </row>
    <row r="51" spans="1:22" ht="14.25" hidden="1">
      <c r="A51" s="1567" t="s">
        <v>799</v>
      </c>
      <c r="Q51" s="43"/>
      <c r="R51" s="43"/>
      <c r="S51" s="43"/>
      <c r="T51" s="43"/>
      <c r="U51" s="43"/>
      <c r="V51" s="43"/>
    </row>
    <row r="52" spans="1:22" ht="14.25" hidden="1">
      <c r="A52" s="1568" t="s">
        <v>800</v>
      </c>
      <c r="Q52" s="43"/>
      <c r="R52" s="43"/>
      <c r="S52" s="43"/>
      <c r="T52" s="43"/>
      <c r="U52" s="43"/>
      <c r="V52" s="43"/>
    </row>
    <row r="53" spans="1:22" ht="14.25" hidden="1">
      <c r="A53" s="1086"/>
      <c r="Q53" s="43"/>
      <c r="R53" s="43"/>
      <c r="S53" s="43"/>
      <c r="T53" s="43"/>
      <c r="U53" s="43"/>
      <c r="V53" s="43"/>
    </row>
    <row r="54" spans="1:22" ht="12.75" hidden="1">
      <c r="A54" s="1160" t="s">
        <v>804</v>
      </c>
      <c r="Q54" s="43"/>
      <c r="R54" s="43"/>
      <c r="S54" s="43"/>
      <c r="T54" s="43"/>
      <c r="U54" s="43"/>
      <c r="V54" s="43"/>
    </row>
    <row r="55" spans="1:22" ht="12.75" hidden="1">
      <c r="A55" s="1160"/>
      <c r="Q55" s="43"/>
      <c r="R55" s="43"/>
      <c r="S55" s="43"/>
      <c r="T55" s="43"/>
      <c r="U55" s="43"/>
      <c r="V55" s="43"/>
    </row>
    <row r="56" spans="1:22" ht="12.75" hidden="1">
      <c r="A56" s="1160" t="s">
        <v>823</v>
      </c>
      <c r="Q56" s="43"/>
      <c r="R56" s="43"/>
      <c r="S56" s="43"/>
      <c r="T56" s="43"/>
      <c r="U56" s="43"/>
      <c r="V56" s="43"/>
    </row>
    <row r="57" ht="12.75">
      <c r="A57" s="1160"/>
    </row>
    <row r="58" ht="12.75">
      <c r="A58" s="1160"/>
    </row>
    <row r="59" ht="12.75">
      <c r="A59" s="1160"/>
    </row>
    <row r="60" ht="12.75">
      <c r="A60" s="1160"/>
    </row>
    <row r="61" ht="12.75">
      <c r="A61" s="1160"/>
    </row>
    <row r="62" ht="12.75">
      <c r="A62" s="1160"/>
    </row>
    <row r="63" ht="12.75">
      <c r="A63" s="1160"/>
    </row>
    <row r="64" ht="12.75">
      <c r="A64" s="1160"/>
    </row>
    <row r="65" ht="12.75">
      <c r="A65" s="1160"/>
    </row>
    <row r="66" ht="12.75">
      <c r="A66" s="1160"/>
    </row>
  </sheetData>
  <sheetProtection/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rintOptions/>
  <pageMargins left="0.5905511811023623" right="0.5118110236220472" top="1.1811023622047245" bottom="0.7874015748031497" header="0.31496062992125984" footer="0.31496062992125984"/>
  <pageSetup horizontalDpi="600" verticalDpi="600" orientation="portrait" paperSize="9" scale="7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M11" sqref="M11:M12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3" width="6.421875" style="781" customWidth="1"/>
    <col min="4" max="4" width="11.7109375" style="43" hidden="1" customWidth="1"/>
    <col min="5" max="7" width="11.57421875" style="43" hidden="1" customWidth="1"/>
    <col min="8" max="11" width="11.57421875" style="585" hidden="1" customWidth="1"/>
    <col min="12" max="12" width="11.57421875" style="585" customWidth="1"/>
    <col min="13" max="13" width="11.421875" style="585" customWidth="1"/>
    <col min="14" max="14" width="9.8515625" style="585" customWidth="1"/>
    <col min="15" max="15" width="11.421875" style="585" customWidth="1"/>
    <col min="16" max="16" width="9.28125" style="585" customWidth="1"/>
    <col min="17" max="17" width="9.140625" style="585" customWidth="1"/>
    <col min="18" max="18" width="12.00390625" style="585" customWidth="1"/>
    <col min="19" max="19" width="9.140625" style="289" customWidth="1"/>
    <col min="20" max="20" width="3.421875" style="585" customWidth="1"/>
    <col min="21" max="21" width="12.57421875" style="585" hidden="1" customWidth="1"/>
    <col min="22" max="22" width="11.8515625" style="585" hidden="1" customWidth="1"/>
    <col min="23" max="23" width="12.00390625" style="585" hidden="1" customWidth="1"/>
    <col min="24" max="24" width="9.140625" style="1581" customWidth="1"/>
    <col min="25" max="16384" width="9.140625" style="43" customWidth="1"/>
  </cols>
  <sheetData>
    <row r="1" spans="1:24" s="1369" customFormat="1" ht="15">
      <c r="A1" s="1596" t="s">
        <v>765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6"/>
      <c r="W1" s="1596"/>
      <c r="X1" s="1595"/>
    </row>
    <row r="2" spans="1:14" ht="21.75" customHeight="1">
      <c r="A2" s="1207" t="s">
        <v>688</v>
      </c>
      <c r="B2" s="1088"/>
      <c r="M2" s="1089"/>
      <c r="N2" s="1089"/>
    </row>
    <row r="3" spans="1:14" ht="12.75">
      <c r="A3" s="1093"/>
      <c r="M3" s="1089"/>
      <c r="N3" s="1089"/>
    </row>
    <row r="4" spans="1:14" ht="13.5" thickBot="1">
      <c r="A4" s="1160"/>
      <c r="B4" s="700"/>
      <c r="C4" s="783"/>
      <c r="D4" s="700"/>
      <c r="E4" s="700"/>
      <c r="M4" s="1089"/>
      <c r="N4" s="1089"/>
    </row>
    <row r="5" spans="1:14" ht="15.75" thickBot="1">
      <c r="A5" s="1474" t="s">
        <v>809</v>
      </c>
      <c r="B5" s="1091"/>
      <c r="C5" s="1475" t="s">
        <v>824</v>
      </c>
      <c r="D5" s="1427"/>
      <c r="E5" s="1428"/>
      <c r="F5" s="1427"/>
      <c r="G5" s="1427"/>
      <c r="H5" s="1429"/>
      <c r="I5" s="1412"/>
      <c r="J5" s="1412"/>
      <c r="K5" s="1412"/>
      <c r="L5" s="960"/>
      <c r="M5" s="1092"/>
      <c r="N5" s="1092"/>
    </row>
    <row r="6" spans="1:14" ht="23.25" customHeight="1" thickBot="1">
      <c r="A6" s="1093" t="s">
        <v>586</v>
      </c>
      <c r="M6" s="1089"/>
      <c r="N6" s="1089"/>
    </row>
    <row r="7" spans="1:23" ht="13.5" thickBot="1">
      <c r="A7" s="1476" t="s">
        <v>29</v>
      </c>
      <c r="B7" s="1477" t="s">
        <v>590</v>
      </c>
      <c r="C7" s="1477" t="s">
        <v>593</v>
      </c>
      <c r="D7" s="547"/>
      <c r="E7" s="547"/>
      <c r="F7" s="1477" t="s">
        <v>825</v>
      </c>
      <c r="G7" s="1478" t="s">
        <v>769</v>
      </c>
      <c r="H7" s="1478" t="s">
        <v>770</v>
      </c>
      <c r="I7" s="1478" t="s">
        <v>771</v>
      </c>
      <c r="J7" s="1478" t="s">
        <v>772</v>
      </c>
      <c r="K7" s="1478" t="s">
        <v>773</v>
      </c>
      <c r="L7" s="1479" t="s">
        <v>774</v>
      </c>
      <c r="M7" s="1582"/>
      <c r="N7" s="1479" t="s">
        <v>775</v>
      </c>
      <c r="O7" s="1486"/>
      <c r="P7" s="1486"/>
      <c r="Q7" s="1480"/>
      <c r="R7" s="1483" t="s">
        <v>776</v>
      </c>
      <c r="S7" s="1484" t="s">
        <v>589</v>
      </c>
      <c r="U7" s="1485" t="s">
        <v>777</v>
      </c>
      <c r="V7" s="1486"/>
      <c r="W7" s="1480"/>
    </row>
    <row r="8" spans="1:23" ht="13.5" thickBot="1">
      <c r="A8" s="1487"/>
      <c r="B8" s="1488"/>
      <c r="C8" s="1488"/>
      <c r="D8" s="553" t="s">
        <v>767</v>
      </c>
      <c r="E8" s="553" t="s">
        <v>768</v>
      </c>
      <c r="F8" s="1488"/>
      <c r="G8" s="1488"/>
      <c r="H8" s="1488"/>
      <c r="I8" s="1488"/>
      <c r="J8" s="1488"/>
      <c r="K8" s="1488"/>
      <c r="L8" s="1489" t="s">
        <v>33</v>
      </c>
      <c r="M8" s="1489" t="s">
        <v>34</v>
      </c>
      <c r="N8" s="1490" t="s">
        <v>600</v>
      </c>
      <c r="O8" s="1491" t="s">
        <v>603</v>
      </c>
      <c r="P8" s="1491" t="s">
        <v>606</v>
      </c>
      <c r="Q8" s="1109" t="s">
        <v>609</v>
      </c>
      <c r="R8" s="1489" t="s">
        <v>610</v>
      </c>
      <c r="S8" s="1493" t="s">
        <v>611</v>
      </c>
      <c r="U8" s="1583" t="s">
        <v>778</v>
      </c>
      <c r="V8" s="1584" t="s">
        <v>779</v>
      </c>
      <c r="W8" s="1584" t="s">
        <v>780</v>
      </c>
    </row>
    <row r="9" spans="1:23" ht="12.75">
      <c r="A9" s="1495" t="s">
        <v>612</v>
      </c>
      <c r="B9" s="1496"/>
      <c r="C9" s="1220"/>
      <c r="D9" s="1497">
        <v>30</v>
      </c>
      <c r="E9" s="1497">
        <v>31</v>
      </c>
      <c r="F9" s="1497">
        <v>30</v>
      </c>
      <c r="G9" s="1570">
        <v>30</v>
      </c>
      <c r="H9" s="1430">
        <v>30</v>
      </c>
      <c r="I9" s="1430">
        <v>30</v>
      </c>
      <c r="J9" s="1430">
        <v>31</v>
      </c>
      <c r="K9" s="1498">
        <f>Q9</f>
        <v>0</v>
      </c>
      <c r="L9" s="1499"/>
      <c r="M9" s="1585"/>
      <c r="N9" s="1431">
        <v>31</v>
      </c>
      <c r="O9" s="1225"/>
      <c r="P9" s="1225"/>
      <c r="Q9" s="1498"/>
      <c r="R9" s="1440" t="s">
        <v>613</v>
      </c>
      <c r="S9" s="1501" t="s">
        <v>613</v>
      </c>
      <c r="T9" s="1228"/>
      <c r="U9" s="1502"/>
      <c r="V9" s="1432"/>
      <c r="W9" s="1432"/>
    </row>
    <row r="10" spans="1:23" ht="13.5" thickBot="1">
      <c r="A10" s="1503" t="s">
        <v>614</v>
      </c>
      <c r="B10" s="569"/>
      <c r="C10" s="1504"/>
      <c r="D10" s="1505">
        <v>28</v>
      </c>
      <c r="E10" s="1505">
        <v>29</v>
      </c>
      <c r="F10" s="1505">
        <v>29</v>
      </c>
      <c r="G10" s="1507">
        <v>29</v>
      </c>
      <c r="H10" s="1433">
        <v>31</v>
      </c>
      <c r="I10" s="1433">
        <v>29</v>
      </c>
      <c r="J10" s="1433">
        <v>30</v>
      </c>
      <c r="K10" s="1506">
        <f aca="true" t="shared" si="0" ref="K10:K21">Q10</f>
        <v>0</v>
      </c>
      <c r="L10" s="1507"/>
      <c r="M10" s="1580"/>
      <c r="N10" s="1434">
        <v>29.681</v>
      </c>
      <c r="O10" s="1235"/>
      <c r="P10" s="1235"/>
      <c r="Q10" s="1506"/>
      <c r="R10" s="1433" t="s">
        <v>613</v>
      </c>
      <c r="S10" s="1509" t="s">
        <v>613</v>
      </c>
      <c r="T10" s="1228"/>
      <c r="U10" s="1510"/>
      <c r="V10" s="1435"/>
      <c r="W10" s="1435"/>
    </row>
    <row r="11" spans="1:23" ht="12.75">
      <c r="A11" s="1511" t="s">
        <v>615</v>
      </c>
      <c r="B11" s="1512" t="s">
        <v>616</v>
      </c>
      <c r="C11" s="1513" t="s">
        <v>617</v>
      </c>
      <c r="D11" s="1514">
        <v>6049</v>
      </c>
      <c r="E11" s="1514">
        <v>6122</v>
      </c>
      <c r="F11" s="1514">
        <v>6544</v>
      </c>
      <c r="G11" s="1520">
        <v>6823</v>
      </c>
      <c r="H11" s="1436">
        <v>6905</v>
      </c>
      <c r="I11" s="1436">
        <v>7201</v>
      </c>
      <c r="J11" s="1437">
        <v>7604</v>
      </c>
      <c r="K11" s="1498">
        <f t="shared" si="0"/>
        <v>0</v>
      </c>
      <c r="L11" s="1515" t="s">
        <v>613</v>
      </c>
      <c r="M11" s="1578" t="s">
        <v>613</v>
      </c>
      <c r="N11" s="1438">
        <v>7732</v>
      </c>
      <c r="O11" s="1243"/>
      <c r="P11" s="1244"/>
      <c r="Q11" s="1498"/>
      <c r="R11" s="1436" t="s">
        <v>613</v>
      </c>
      <c r="S11" s="1516" t="s">
        <v>613</v>
      </c>
      <c r="T11" s="1228"/>
      <c r="U11" s="1517"/>
      <c r="V11" s="1436"/>
      <c r="W11" s="1436"/>
    </row>
    <row r="12" spans="1:23" ht="12.75">
      <c r="A12" s="1518" t="s">
        <v>618</v>
      </c>
      <c r="B12" s="1519" t="s">
        <v>619</v>
      </c>
      <c r="C12" s="1513" t="s">
        <v>620</v>
      </c>
      <c r="D12" s="1514">
        <v>-5541</v>
      </c>
      <c r="E12" s="1514">
        <v>-5584</v>
      </c>
      <c r="F12" s="1514">
        <v>-6014</v>
      </c>
      <c r="G12" s="1520">
        <v>6351</v>
      </c>
      <c r="H12" s="1436">
        <v>6490</v>
      </c>
      <c r="I12" s="1436">
        <v>6792</v>
      </c>
      <c r="J12" s="1436">
        <v>7240</v>
      </c>
      <c r="K12" s="1586">
        <f t="shared" si="0"/>
        <v>0</v>
      </c>
      <c r="L12" s="1520" t="s">
        <v>613</v>
      </c>
      <c r="M12" s="1579" t="s">
        <v>613</v>
      </c>
      <c r="N12" s="1439">
        <v>7436</v>
      </c>
      <c r="O12" s="1250"/>
      <c r="P12" s="1250"/>
      <c r="Q12" s="1586"/>
      <c r="R12" s="1436" t="s">
        <v>613</v>
      </c>
      <c r="S12" s="1516" t="s">
        <v>613</v>
      </c>
      <c r="T12" s="1228"/>
      <c r="U12" s="1514"/>
      <c r="V12" s="1436"/>
      <c r="W12" s="1436"/>
    </row>
    <row r="13" spans="1:23" ht="12.75">
      <c r="A13" s="1518" t="s">
        <v>621</v>
      </c>
      <c r="B13" s="1519" t="s">
        <v>781</v>
      </c>
      <c r="C13" s="1513" t="s">
        <v>623</v>
      </c>
      <c r="D13" s="1514">
        <v>116</v>
      </c>
      <c r="E13" s="1514">
        <v>96</v>
      </c>
      <c r="F13" s="1514">
        <v>113</v>
      </c>
      <c r="G13" s="1520">
        <v>92</v>
      </c>
      <c r="H13" s="1436">
        <v>154</v>
      </c>
      <c r="I13" s="1436">
        <v>78</v>
      </c>
      <c r="J13" s="1436">
        <v>112</v>
      </c>
      <c r="K13" s="1586">
        <f t="shared" si="0"/>
        <v>0</v>
      </c>
      <c r="L13" s="1520" t="s">
        <v>613</v>
      </c>
      <c r="M13" s="1579" t="s">
        <v>613</v>
      </c>
      <c r="N13" s="1439">
        <v>98</v>
      </c>
      <c r="O13" s="1250"/>
      <c r="P13" s="1250"/>
      <c r="Q13" s="1586"/>
      <c r="R13" s="1436" t="s">
        <v>613</v>
      </c>
      <c r="S13" s="1516" t="s">
        <v>613</v>
      </c>
      <c r="T13" s="1228"/>
      <c r="U13" s="1514"/>
      <c r="V13" s="1436"/>
      <c r="W13" s="1436"/>
    </row>
    <row r="14" spans="1:23" ht="12.75">
      <c r="A14" s="1518" t="s">
        <v>624</v>
      </c>
      <c r="B14" s="1519" t="s">
        <v>782</v>
      </c>
      <c r="C14" s="1513" t="s">
        <v>613</v>
      </c>
      <c r="D14" s="1514">
        <v>468</v>
      </c>
      <c r="E14" s="1514">
        <v>594</v>
      </c>
      <c r="F14" s="1514">
        <v>719</v>
      </c>
      <c r="G14" s="1520">
        <v>673</v>
      </c>
      <c r="H14" s="1436">
        <v>542</v>
      </c>
      <c r="I14" s="1436">
        <v>353</v>
      </c>
      <c r="J14" s="1436">
        <v>296</v>
      </c>
      <c r="K14" s="1586">
        <f t="shared" si="0"/>
        <v>0</v>
      </c>
      <c r="L14" s="1520" t="s">
        <v>613</v>
      </c>
      <c r="M14" s="1579" t="s">
        <v>613</v>
      </c>
      <c r="N14" s="1439">
        <v>279</v>
      </c>
      <c r="O14" s="1250"/>
      <c r="P14" s="1250"/>
      <c r="Q14" s="1586"/>
      <c r="R14" s="1436" t="s">
        <v>613</v>
      </c>
      <c r="S14" s="1516" t="s">
        <v>613</v>
      </c>
      <c r="T14" s="1228"/>
      <c r="U14" s="1514"/>
      <c r="V14" s="1436"/>
      <c r="W14" s="1436"/>
    </row>
    <row r="15" spans="1:23" ht="13.5" thickBot="1">
      <c r="A15" s="1495" t="s">
        <v>626</v>
      </c>
      <c r="B15" s="1521" t="s">
        <v>783</v>
      </c>
      <c r="C15" s="856" t="s">
        <v>628</v>
      </c>
      <c r="D15" s="1522">
        <v>980</v>
      </c>
      <c r="E15" s="1522">
        <v>1183</v>
      </c>
      <c r="F15" s="1522">
        <v>976</v>
      </c>
      <c r="G15" s="1571">
        <v>1028</v>
      </c>
      <c r="H15" s="1440">
        <v>1046</v>
      </c>
      <c r="I15" s="1440">
        <v>1799</v>
      </c>
      <c r="J15" s="1440">
        <v>1270</v>
      </c>
      <c r="K15" s="1586">
        <f t="shared" si="0"/>
        <v>0</v>
      </c>
      <c r="L15" s="1523" t="s">
        <v>613</v>
      </c>
      <c r="M15" s="1587" t="s">
        <v>613</v>
      </c>
      <c r="N15" s="1441">
        <v>2889</v>
      </c>
      <c r="O15" s="1271"/>
      <c r="P15" s="1250"/>
      <c r="Q15" s="1586"/>
      <c r="R15" s="1440" t="s">
        <v>613</v>
      </c>
      <c r="S15" s="1501" t="s">
        <v>613</v>
      </c>
      <c r="T15" s="1228"/>
      <c r="U15" s="1505"/>
      <c r="V15" s="1440"/>
      <c r="W15" s="1440"/>
    </row>
    <row r="16" spans="1:23" ht="15" thickBot="1">
      <c r="A16" s="1524" t="s">
        <v>629</v>
      </c>
      <c r="B16" s="1525"/>
      <c r="C16" s="599"/>
      <c r="D16" s="1424">
        <v>2081</v>
      </c>
      <c r="E16" s="1424">
        <v>2411</v>
      </c>
      <c r="F16" s="1424">
        <v>2340</v>
      </c>
      <c r="G16" s="1265">
        <v>2265</v>
      </c>
      <c r="H16" s="1588">
        <f>H11-H12+H13+H14+H15</f>
        <v>2157</v>
      </c>
      <c r="I16" s="1588">
        <f>I11-I12+I13+I14+I15</f>
        <v>2639</v>
      </c>
      <c r="J16" s="1588">
        <f>J11-J12+J13+J14+J15</f>
        <v>2042</v>
      </c>
      <c r="K16" s="1588">
        <f>K11-K12+K13+K14+K15</f>
        <v>0</v>
      </c>
      <c r="L16" s="1265" t="s">
        <v>613</v>
      </c>
      <c r="M16" s="1589" t="s">
        <v>613</v>
      </c>
      <c r="N16" s="1590">
        <f>N11-N12+N13+N14+N15</f>
        <v>3562</v>
      </c>
      <c r="O16" s="1590"/>
      <c r="P16" s="1590"/>
      <c r="Q16" s="1588"/>
      <c r="R16" s="1526" t="s">
        <v>613</v>
      </c>
      <c r="S16" s="1527" t="s">
        <v>613</v>
      </c>
      <c r="T16" s="1228"/>
      <c r="U16" s="1588">
        <f>U11-U12+U13+U14+U15</f>
        <v>0</v>
      </c>
      <c r="V16" s="1588">
        <f>V11-V12+V13+V14+V15</f>
        <v>0</v>
      </c>
      <c r="W16" s="1588">
        <f>W11-W12+W13+W14+W15</f>
        <v>0</v>
      </c>
    </row>
    <row r="17" spans="1:23" ht="12.75">
      <c r="A17" s="1495" t="s">
        <v>630</v>
      </c>
      <c r="B17" s="1512" t="s">
        <v>631</v>
      </c>
      <c r="C17" s="856">
        <v>401</v>
      </c>
      <c r="D17" s="1522">
        <v>508</v>
      </c>
      <c r="E17" s="1522">
        <v>537</v>
      </c>
      <c r="F17" s="1522">
        <v>530</v>
      </c>
      <c r="G17" s="1571">
        <v>472</v>
      </c>
      <c r="H17" s="1440">
        <v>429</v>
      </c>
      <c r="I17" s="1440">
        <v>409</v>
      </c>
      <c r="J17" s="1440">
        <v>364</v>
      </c>
      <c r="K17" s="1586">
        <f t="shared" si="0"/>
        <v>0</v>
      </c>
      <c r="L17" s="1515" t="s">
        <v>613</v>
      </c>
      <c r="M17" s="1578" t="s">
        <v>613</v>
      </c>
      <c r="N17" s="1441">
        <v>296</v>
      </c>
      <c r="O17" s="1243"/>
      <c r="P17" s="1250"/>
      <c r="Q17" s="1586"/>
      <c r="R17" s="1440" t="s">
        <v>613</v>
      </c>
      <c r="S17" s="1501" t="s">
        <v>613</v>
      </c>
      <c r="T17" s="1228"/>
      <c r="U17" s="1530"/>
      <c r="V17" s="1440"/>
      <c r="W17" s="1440"/>
    </row>
    <row r="18" spans="1:23" ht="12.75">
      <c r="A18" s="1518" t="s">
        <v>632</v>
      </c>
      <c r="B18" s="1519" t="s">
        <v>633</v>
      </c>
      <c r="C18" s="1513" t="s">
        <v>634</v>
      </c>
      <c r="D18" s="1514">
        <v>112</v>
      </c>
      <c r="E18" s="1514">
        <v>106</v>
      </c>
      <c r="F18" s="1514">
        <v>160</v>
      </c>
      <c r="G18" s="1520">
        <v>85</v>
      </c>
      <c r="H18" s="1436">
        <v>432</v>
      </c>
      <c r="I18" s="1436">
        <v>595</v>
      </c>
      <c r="J18" s="1436">
        <v>267</v>
      </c>
      <c r="K18" s="1586">
        <f t="shared" si="0"/>
        <v>0</v>
      </c>
      <c r="L18" s="1520" t="s">
        <v>613</v>
      </c>
      <c r="M18" s="1579" t="s">
        <v>613</v>
      </c>
      <c r="N18" s="1439">
        <v>259</v>
      </c>
      <c r="O18" s="1250"/>
      <c r="P18" s="1250"/>
      <c r="Q18" s="1586"/>
      <c r="R18" s="1436" t="s">
        <v>613</v>
      </c>
      <c r="S18" s="1516" t="s">
        <v>613</v>
      </c>
      <c r="T18" s="1228"/>
      <c r="U18" s="1514"/>
      <c r="V18" s="1436"/>
      <c r="W18" s="1436"/>
    </row>
    <row r="19" spans="1:23" ht="12.75">
      <c r="A19" s="1518" t="s">
        <v>635</v>
      </c>
      <c r="B19" s="1519" t="s">
        <v>763</v>
      </c>
      <c r="C19" s="1513" t="s">
        <v>613</v>
      </c>
      <c r="D19" s="1514"/>
      <c r="E19" s="1514"/>
      <c r="F19" s="1514"/>
      <c r="G19" s="1520"/>
      <c r="H19" s="1436"/>
      <c r="I19" s="1436"/>
      <c r="J19" s="1436"/>
      <c r="K19" s="1586">
        <f t="shared" si="0"/>
        <v>0</v>
      </c>
      <c r="L19" s="1520" t="s">
        <v>613</v>
      </c>
      <c r="M19" s="1579" t="s">
        <v>613</v>
      </c>
      <c r="N19" s="1439">
        <v>0</v>
      </c>
      <c r="O19" s="1250"/>
      <c r="P19" s="1250"/>
      <c r="Q19" s="1586"/>
      <c r="R19" s="1436" t="s">
        <v>613</v>
      </c>
      <c r="S19" s="1516" t="s">
        <v>613</v>
      </c>
      <c r="T19" s="1228"/>
      <c r="U19" s="1514"/>
      <c r="V19" s="1436"/>
      <c r="W19" s="1436"/>
    </row>
    <row r="20" spans="1:23" ht="12.75">
      <c r="A20" s="1518" t="s">
        <v>637</v>
      </c>
      <c r="B20" s="1519" t="s">
        <v>636</v>
      </c>
      <c r="C20" s="1513" t="s">
        <v>613</v>
      </c>
      <c r="D20" s="1514">
        <v>894</v>
      </c>
      <c r="E20" s="1514">
        <v>1172</v>
      </c>
      <c r="F20" s="1514">
        <v>1069</v>
      </c>
      <c r="G20" s="1520">
        <v>1701</v>
      </c>
      <c r="H20" s="1436">
        <v>1296</v>
      </c>
      <c r="I20" s="1436">
        <v>1506</v>
      </c>
      <c r="J20" s="1436">
        <v>1411</v>
      </c>
      <c r="K20" s="1586">
        <f t="shared" si="0"/>
        <v>0</v>
      </c>
      <c r="L20" s="1520" t="s">
        <v>613</v>
      </c>
      <c r="M20" s="1579" t="s">
        <v>613</v>
      </c>
      <c r="N20" s="1439">
        <v>2840</v>
      </c>
      <c r="O20" s="1250"/>
      <c r="P20" s="1250"/>
      <c r="Q20" s="1586"/>
      <c r="R20" s="1436" t="s">
        <v>613</v>
      </c>
      <c r="S20" s="1516" t="s">
        <v>613</v>
      </c>
      <c r="T20" s="1228"/>
      <c r="U20" s="1514"/>
      <c r="V20" s="1436"/>
      <c r="W20" s="1436"/>
    </row>
    <row r="21" spans="1:23" ht="13.5" thickBot="1">
      <c r="A21" s="1503" t="s">
        <v>639</v>
      </c>
      <c r="B21" s="1531"/>
      <c r="C21" s="1532" t="s">
        <v>613</v>
      </c>
      <c r="D21" s="1514"/>
      <c r="E21" s="1514"/>
      <c r="F21" s="1514"/>
      <c r="G21" s="1507"/>
      <c r="H21" s="1433"/>
      <c r="I21" s="1442"/>
      <c r="J21" s="1442"/>
      <c r="K21" s="1506">
        <f t="shared" si="0"/>
        <v>0</v>
      </c>
      <c r="L21" s="1507" t="s">
        <v>613</v>
      </c>
      <c r="M21" s="1580" t="s">
        <v>613</v>
      </c>
      <c r="N21" s="1443"/>
      <c r="O21" s="1271"/>
      <c r="P21" s="1255"/>
      <c r="Q21" s="1506"/>
      <c r="R21" s="1442" t="s">
        <v>613</v>
      </c>
      <c r="S21" s="1533" t="s">
        <v>613</v>
      </c>
      <c r="T21" s="1228"/>
      <c r="U21" s="1534"/>
      <c r="V21" s="1442"/>
      <c r="W21" s="1442"/>
    </row>
    <row r="22" spans="1:23" ht="14.25">
      <c r="A22" s="1535" t="s">
        <v>641</v>
      </c>
      <c r="B22" s="1512" t="s">
        <v>642</v>
      </c>
      <c r="C22" s="1444" t="s">
        <v>613</v>
      </c>
      <c r="D22" s="1517">
        <v>11510</v>
      </c>
      <c r="E22" s="1517">
        <v>11943</v>
      </c>
      <c r="F22" s="1517">
        <v>13364</v>
      </c>
      <c r="G22" s="1445">
        <v>12980</v>
      </c>
      <c r="H22" s="1445">
        <v>12991</v>
      </c>
      <c r="I22" s="1445">
        <v>13186</v>
      </c>
      <c r="J22" s="1445">
        <v>13852</v>
      </c>
      <c r="K22" s="1446">
        <v>13813</v>
      </c>
      <c r="L22" s="1447">
        <f>L35</f>
        <v>13728</v>
      </c>
      <c r="M22" s="1470">
        <f>M35</f>
        <v>14018</v>
      </c>
      <c r="N22" s="1572">
        <v>3833</v>
      </c>
      <c r="O22" s="1243"/>
      <c r="P22" s="1277"/>
      <c r="Q22" s="1591"/>
      <c r="R22" s="1445">
        <f>SUM(N22:Q22)</f>
        <v>3833</v>
      </c>
      <c r="S22" s="1536">
        <f>(R22/M22)*100</f>
        <v>27.343415608503353</v>
      </c>
      <c r="T22" s="1228"/>
      <c r="U22" s="1517"/>
      <c r="V22" s="1449"/>
      <c r="W22" s="1445"/>
    </row>
    <row r="23" spans="1:23" ht="14.25">
      <c r="A23" s="1518" t="s">
        <v>643</v>
      </c>
      <c r="B23" s="1519" t="s">
        <v>644</v>
      </c>
      <c r="C23" s="1450" t="s">
        <v>613</v>
      </c>
      <c r="D23" s="1514">
        <v>200</v>
      </c>
      <c r="E23" s="1514"/>
      <c r="F23" s="1514"/>
      <c r="G23" s="1451"/>
      <c r="H23" s="1451">
        <v>0</v>
      </c>
      <c r="I23" s="1451">
        <v>1281</v>
      </c>
      <c r="J23" s="1451">
        <v>0</v>
      </c>
      <c r="K23" s="1451">
        <v>0</v>
      </c>
      <c r="L23" s="1452"/>
      <c r="M23" s="1471"/>
      <c r="N23" s="1452"/>
      <c r="O23" s="1244"/>
      <c r="P23" s="1280"/>
      <c r="Q23" s="1591"/>
      <c r="R23" s="1451">
        <f aca="true" t="shared" si="1" ref="R23:R45">SUM(N23:Q23)</f>
        <v>0</v>
      </c>
      <c r="S23" s="1544" t="e">
        <f aca="true" t="shared" si="2" ref="S23:S45">(R23/M23)*100</f>
        <v>#DIV/0!</v>
      </c>
      <c r="T23" s="1228"/>
      <c r="U23" s="1514"/>
      <c r="V23" s="1454"/>
      <c r="W23" s="1451"/>
    </row>
    <row r="24" spans="1:23" ht="15" thickBot="1">
      <c r="A24" s="1503" t="s">
        <v>645</v>
      </c>
      <c r="B24" s="1531" t="s">
        <v>644</v>
      </c>
      <c r="C24" s="1455">
        <v>672</v>
      </c>
      <c r="D24" s="1540">
        <v>2755</v>
      </c>
      <c r="E24" s="1540">
        <v>2972</v>
      </c>
      <c r="F24" s="1540">
        <v>3417</v>
      </c>
      <c r="G24" s="1456">
        <v>3050</v>
      </c>
      <c r="H24" s="1456">
        <v>2800</v>
      </c>
      <c r="I24" s="1456">
        <v>2850</v>
      </c>
      <c r="J24" s="1456">
        <v>2910</v>
      </c>
      <c r="K24" s="1456">
        <v>2900</v>
      </c>
      <c r="L24" s="1457">
        <f>SUM(L25:L29)</f>
        <v>3100</v>
      </c>
      <c r="M24" s="1472">
        <f>SUM(M25:M29)</f>
        <v>3100</v>
      </c>
      <c r="N24" s="1573">
        <v>780</v>
      </c>
      <c r="O24" s="1290"/>
      <c r="P24" s="1285"/>
      <c r="Q24" s="1592"/>
      <c r="R24" s="1456">
        <f t="shared" si="1"/>
        <v>780</v>
      </c>
      <c r="S24" s="1541">
        <f t="shared" si="2"/>
        <v>25.161290322580644</v>
      </c>
      <c r="T24" s="1228"/>
      <c r="U24" s="1505"/>
      <c r="V24" s="1459"/>
      <c r="W24" s="1456"/>
    </row>
    <row r="25" spans="1:23" ht="14.25">
      <c r="A25" s="1511" t="s">
        <v>646</v>
      </c>
      <c r="B25" s="1542" t="s">
        <v>784</v>
      </c>
      <c r="C25" s="1460">
        <v>501</v>
      </c>
      <c r="D25" s="1514">
        <v>1767</v>
      </c>
      <c r="E25" s="1514">
        <v>1661</v>
      </c>
      <c r="F25" s="1514">
        <v>1939</v>
      </c>
      <c r="G25" s="1446">
        <v>1685</v>
      </c>
      <c r="H25" s="1446">
        <v>1754</v>
      </c>
      <c r="I25" s="1446">
        <v>1448</v>
      </c>
      <c r="J25" s="1446">
        <v>1821</v>
      </c>
      <c r="K25" s="1446">
        <v>1771</v>
      </c>
      <c r="L25" s="1447">
        <v>1330</v>
      </c>
      <c r="M25" s="1470">
        <v>1330</v>
      </c>
      <c r="N25" s="1447">
        <v>401</v>
      </c>
      <c r="O25" s="1244"/>
      <c r="P25" s="1277"/>
      <c r="Q25" s="1277"/>
      <c r="R25" s="1445">
        <f t="shared" si="1"/>
        <v>401</v>
      </c>
      <c r="S25" s="1536">
        <f t="shared" si="2"/>
        <v>30.15037593984962</v>
      </c>
      <c r="T25" s="1228"/>
      <c r="U25" s="1530"/>
      <c r="V25" s="1462"/>
      <c r="W25" s="1446"/>
    </row>
    <row r="26" spans="1:23" ht="14.25">
      <c r="A26" s="1518" t="s">
        <v>648</v>
      </c>
      <c r="B26" s="1543" t="s">
        <v>785</v>
      </c>
      <c r="C26" s="1463">
        <v>502</v>
      </c>
      <c r="D26" s="1514">
        <v>943</v>
      </c>
      <c r="E26" s="1514">
        <v>1037</v>
      </c>
      <c r="F26" s="1514">
        <v>1072</v>
      </c>
      <c r="G26" s="1451">
        <v>1011</v>
      </c>
      <c r="H26" s="1451">
        <v>990</v>
      </c>
      <c r="I26" s="1451">
        <v>1334</v>
      </c>
      <c r="J26" s="1451">
        <v>999</v>
      </c>
      <c r="K26" s="1451">
        <v>848</v>
      </c>
      <c r="L26" s="1452">
        <v>900</v>
      </c>
      <c r="M26" s="1471">
        <v>900</v>
      </c>
      <c r="N26" s="1452">
        <v>467</v>
      </c>
      <c r="O26" s="1244"/>
      <c r="P26" s="1280"/>
      <c r="Q26" s="1528"/>
      <c r="R26" s="1451">
        <f t="shared" si="1"/>
        <v>467</v>
      </c>
      <c r="S26" s="1544">
        <f t="shared" si="2"/>
        <v>51.888888888888886</v>
      </c>
      <c r="T26" s="1228"/>
      <c r="U26" s="1514"/>
      <c r="V26" s="1454"/>
      <c r="W26" s="1451"/>
    </row>
    <row r="27" spans="1:23" ht="14.25">
      <c r="A27" s="1518" t="s">
        <v>650</v>
      </c>
      <c r="B27" s="1543" t="s">
        <v>786</v>
      </c>
      <c r="C27" s="1463">
        <v>504</v>
      </c>
      <c r="D27" s="1514"/>
      <c r="E27" s="1514"/>
      <c r="F27" s="1514"/>
      <c r="G27" s="1451"/>
      <c r="H27" s="1451">
        <v>0</v>
      </c>
      <c r="I27" s="1451"/>
      <c r="J27" s="1451"/>
      <c r="K27" s="1451">
        <v>0</v>
      </c>
      <c r="L27" s="1452"/>
      <c r="M27" s="1471"/>
      <c r="N27" s="1452"/>
      <c r="O27" s="1244"/>
      <c r="P27" s="1280"/>
      <c r="Q27" s="1528"/>
      <c r="R27" s="1451">
        <f t="shared" si="1"/>
        <v>0</v>
      </c>
      <c r="S27" s="1544" t="e">
        <f t="shared" si="2"/>
        <v>#DIV/0!</v>
      </c>
      <c r="T27" s="1228"/>
      <c r="U27" s="1514"/>
      <c r="V27" s="1454"/>
      <c r="W27" s="1451"/>
    </row>
    <row r="28" spans="1:23" ht="14.25">
      <c r="A28" s="1518" t="s">
        <v>652</v>
      </c>
      <c r="B28" s="1543" t="s">
        <v>787</v>
      </c>
      <c r="C28" s="1463">
        <v>511</v>
      </c>
      <c r="D28" s="1514">
        <v>592</v>
      </c>
      <c r="E28" s="1514">
        <v>582</v>
      </c>
      <c r="F28" s="1514">
        <v>851</v>
      </c>
      <c r="G28" s="1451">
        <v>788</v>
      </c>
      <c r="H28" s="1451">
        <v>765</v>
      </c>
      <c r="I28" s="1451">
        <v>112</v>
      </c>
      <c r="J28" s="1451">
        <v>457</v>
      </c>
      <c r="K28" s="1451">
        <v>411</v>
      </c>
      <c r="L28" s="1452">
        <v>500</v>
      </c>
      <c r="M28" s="1471">
        <v>500</v>
      </c>
      <c r="N28" s="1452">
        <v>4</v>
      </c>
      <c r="O28" s="1244"/>
      <c r="P28" s="1280"/>
      <c r="Q28" s="1528"/>
      <c r="R28" s="1451">
        <f t="shared" si="1"/>
        <v>4</v>
      </c>
      <c r="S28" s="1544">
        <f t="shared" si="2"/>
        <v>0.8</v>
      </c>
      <c r="T28" s="1228"/>
      <c r="U28" s="1514"/>
      <c r="V28" s="1454"/>
      <c r="W28" s="1451"/>
    </row>
    <row r="29" spans="1:23" ht="14.25">
      <c r="A29" s="1518" t="s">
        <v>654</v>
      </c>
      <c r="B29" s="1543" t="s">
        <v>788</v>
      </c>
      <c r="C29" s="1463">
        <v>518</v>
      </c>
      <c r="D29" s="1514">
        <v>640</v>
      </c>
      <c r="E29" s="1514">
        <v>725</v>
      </c>
      <c r="F29" s="1514">
        <v>799</v>
      </c>
      <c r="G29" s="1451">
        <v>592</v>
      </c>
      <c r="H29" s="1451">
        <v>619</v>
      </c>
      <c r="I29" s="1451">
        <v>636</v>
      </c>
      <c r="J29" s="1451">
        <v>511</v>
      </c>
      <c r="K29" s="1451">
        <v>598</v>
      </c>
      <c r="L29" s="1452">
        <v>370</v>
      </c>
      <c r="M29" s="1471">
        <v>370</v>
      </c>
      <c r="N29" s="1452">
        <v>129</v>
      </c>
      <c r="O29" s="1244"/>
      <c r="P29" s="1280"/>
      <c r="Q29" s="1528"/>
      <c r="R29" s="1451">
        <f t="shared" si="1"/>
        <v>129</v>
      </c>
      <c r="S29" s="1544">
        <f t="shared" si="2"/>
        <v>34.86486486486486</v>
      </c>
      <c r="T29" s="1228"/>
      <c r="U29" s="1514"/>
      <c r="V29" s="1454"/>
      <c r="W29" s="1451"/>
    </row>
    <row r="30" spans="1:23" ht="14.25">
      <c r="A30" s="1518" t="s">
        <v>656</v>
      </c>
      <c r="B30" s="1464" t="s">
        <v>789</v>
      </c>
      <c r="C30" s="1463">
        <v>521</v>
      </c>
      <c r="D30" s="1514">
        <v>6236</v>
      </c>
      <c r="E30" s="1514">
        <v>6825</v>
      </c>
      <c r="F30" s="1514">
        <v>7396</v>
      </c>
      <c r="G30" s="1451">
        <v>7482</v>
      </c>
      <c r="H30" s="1451">
        <v>7565</v>
      </c>
      <c r="I30" s="1451">
        <v>7869</v>
      </c>
      <c r="J30" s="1451">
        <v>8214</v>
      </c>
      <c r="K30" s="1451">
        <v>8269</v>
      </c>
      <c r="L30" s="1452">
        <v>7708</v>
      </c>
      <c r="M30" s="1471">
        <v>7923</v>
      </c>
      <c r="N30" s="1452">
        <v>2039</v>
      </c>
      <c r="O30" s="1244"/>
      <c r="P30" s="1280"/>
      <c r="Q30" s="1528"/>
      <c r="R30" s="1451">
        <f t="shared" si="1"/>
        <v>2039</v>
      </c>
      <c r="S30" s="1544">
        <f t="shared" si="2"/>
        <v>25.735201312634103</v>
      </c>
      <c r="T30" s="1228"/>
      <c r="U30" s="1574"/>
      <c r="V30" s="1454"/>
      <c r="W30" s="1451"/>
    </row>
    <row r="31" spans="1:23" ht="14.25">
      <c r="A31" s="1518" t="s">
        <v>658</v>
      </c>
      <c r="B31" s="1464" t="s">
        <v>790</v>
      </c>
      <c r="C31" s="1463" t="s">
        <v>660</v>
      </c>
      <c r="D31" s="1514">
        <v>2438</v>
      </c>
      <c r="E31" s="1514">
        <v>2649</v>
      </c>
      <c r="F31" s="1514">
        <v>2738</v>
      </c>
      <c r="G31" s="1451">
        <v>2976</v>
      </c>
      <c r="H31" s="1451">
        <v>2862</v>
      </c>
      <c r="I31" s="1451">
        <v>2807</v>
      </c>
      <c r="J31" s="1451">
        <v>2991</v>
      </c>
      <c r="K31" s="1451">
        <v>3203</v>
      </c>
      <c r="L31" s="1452">
        <v>2698</v>
      </c>
      <c r="M31" s="1471">
        <v>2773</v>
      </c>
      <c r="N31" s="1452">
        <v>757</v>
      </c>
      <c r="O31" s="1244"/>
      <c r="P31" s="1280"/>
      <c r="Q31" s="1528"/>
      <c r="R31" s="1451">
        <f t="shared" si="1"/>
        <v>757</v>
      </c>
      <c r="S31" s="1544">
        <f t="shared" si="2"/>
        <v>27.29895420122611</v>
      </c>
      <c r="T31" s="1228"/>
      <c r="U31" s="1574"/>
      <c r="V31" s="1454"/>
      <c r="W31" s="1451"/>
    </row>
    <row r="32" spans="1:23" ht="14.25">
      <c r="A32" s="1518" t="s">
        <v>661</v>
      </c>
      <c r="B32" s="1543" t="s">
        <v>791</v>
      </c>
      <c r="C32" s="1463">
        <v>557</v>
      </c>
      <c r="D32" s="1514"/>
      <c r="E32" s="1514"/>
      <c r="F32" s="1514"/>
      <c r="G32" s="1451"/>
      <c r="H32" s="1451"/>
      <c r="I32" s="1451"/>
      <c r="J32" s="1451"/>
      <c r="K32" s="1451">
        <v>0</v>
      </c>
      <c r="L32" s="1452"/>
      <c r="M32" s="1471"/>
      <c r="N32" s="1452"/>
      <c r="O32" s="1244"/>
      <c r="P32" s="1280"/>
      <c r="Q32" s="1528"/>
      <c r="R32" s="1451">
        <f t="shared" si="1"/>
        <v>0</v>
      </c>
      <c r="S32" s="1544" t="e">
        <f t="shared" si="2"/>
        <v>#DIV/0!</v>
      </c>
      <c r="T32" s="1228"/>
      <c r="U32" s="1574"/>
      <c r="V32" s="1454"/>
      <c r="W32" s="1451"/>
    </row>
    <row r="33" spans="1:23" ht="14.25">
      <c r="A33" s="1518" t="s">
        <v>663</v>
      </c>
      <c r="B33" s="1543" t="s">
        <v>792</v>
      </c>
      <c r="C33" s="1463">
        <v>551</v>
      </c>
      <c r="D33" s="1514">
        <v>72</v>
      </c>
      <c r="E33" s="1514">
        <v>64</v>
      </c>
      <c r="F33" s="1514">
        <v>48</v>
      </c>
      <c r="G33" s="1451">
        <v>57</v>
      </c>
      <c r="H33" s="1451">
        <v>57</v>
      </c>
      <c r="I33" s="1451">
        <v>57</v>
      </c>
      <c r="J33" s="1451">
        <v>45</v>
      </c>
      <c r="K33" s="1451">
        <v>54</v>
      </c>
      <c r="L33" s="1452"/>
      <c r="M33" s="1471"/>
      <c r="N33" s="1452">
        <v>14</v>
      </c>
      <c r="O33" s="1244"/>
      <c r="P33" s="1280"/>
      <c r="Q33" s="1528"/>
      <c r="R33" s="1451">
        <f t="shared" si="1"/>
        <v>14</v>
      </c>
      <c r="S33" s="1544" t="e">
        <f t="shared" si="2"/>
        <v>#DIV/0!</v>
      </c>
      <c r="T33" s="1228"/>
      <c r="U33" s="1574"/>
      <c r="V33" s="1454"/>
      <c r="W33" s="1451"/>
    </row>
    <row r="34" spans="1:23" ht="15" thickBot="1">
      <c r="A34" s="1495" t="s">
        <v>665</v>
      </c>
      <c r="B34" s="1545" t="s">
        <v>793</v>
      </c>
      <c r="C34" s="1465" t="s">
        <v>666</v>
      </c>
      <c r="D34" s="1522">
        <v>68</v>
      </c>
      <c r="E34" s="1522">
        <v>58</v>
      </c>
      <c r="F34" s="1522">
        <v>65</v>
      </c>
      <c r="G34" s="1466">
        <v>48</v>
      </c>
      <c r="H34" s="1466">
        <v>48</v>
      </c>
      <c r="I34" s="1466">
        <v>227</v>
      </c>
      <c r="J34" s="1466">
        <v>397</v>
      </c>
      <c r="K34" s="1466">
        <v>260</v>
      </c>
      <c r="L34" s="1467">
        <v>222</v>
      </c>
      <c r="M34" s="1473">
        <v>222</v>
      </c>
      <c r="N34" s="1575">
        <v>153</v>
      </c>
      <c r="O34" s="1244"/>
      <c r="P34" s="1280"/>
      <c r="Q34" s="1286"/>
      <c r="R34" s="1456">
        <f t="shared" si="1"/>
        <v>153</v>
      </c>
      <c r="S34" s="1541">
        <f t="shared" si="2"/>
        <v>68.91891891891892</v>
      </c>
      <c r="T34" s="1228"/>
      <c r="U34" s="1576"/>
      <c r="V34" s="1469"/>
      <c r="W34" s="1466"/>
    </row>
    <row r="35" spans="1:23" ht="15" thickBot="1">
      <c r="A35" s="1546" t="s">
        <v>667</v>
      </c>
      <c r="B35" s="1547" t="s">
        <v>668</v>
      </c>
      <c r="C35" s="1548"/>
      <c r="D35" s="1424">
        <f aca="true" t="shared" si="3" ref="D35:N35">SUM(D25:D34)</f>
        <v>12756</v>
      </c>
      <c r="E35" s="1424">
        <f t="shared" si="3"/>
        <v>13601</v>
      </c>
      <c r="F35" s="1424">
        <f t="shared" si="3"/>
        <v>14908</v>
      </c>
      <c r="G35" s="1424">
        <f t="shared" si="3"/>
        <v>14639</v>
      </c>
      <c r="H35" s="1424">
        <f>SUM(H25:H34)</f>
        <v>14660</v>
      </c>
      <c r="I35" s="1424">
        <f>SUM(I25:I34)</f>
        <v>14490</v>
      </c>
      <c r="J35" s="1424">
        <f>SUM(J25:J34)</f>
        <v>15435</v>
      </c>
      <c r="K35" s="1424">
        <v>15414</v>
      </c>
      <c r="L35" s="1549">
        <f t="shared" si="3"/>
        <v>13728</v>
      </c>
      <c r="M35" s="1298">
        <f t="shared" si="3"/>
        <v>14018</v>
      </c>
      <c r="N35" s="1298">
        <f t="shared" si="3"/>
        <v>3964</v>
      </c>
      <c r="O35" s="1550"/>
      <c r="P35" s="1298"/>
      <c r="Q35" s="1298"/>
      <c r="R35" s="1424">
        <f t="shared" si="1"/>
        <v>3964</v>
      </c>
      <c r="S35" s="1552">
        <f t="shared" si="2"/>
        <v>28.27792837779997</v>
      </c>
      <c r="T35" s="1228"/>
      <c r="U35" s="1424">
        <f>SUM(U25:U34)</f>
        <v>0</v>
      </c>
      <c r="V35" s="1424">
        <f>SUM(V25:V34)</f>
        <v>0</v>
      </c>
      <c r="W35" s="1424">
        <f>SUM(W25:W34)</f>
        <v>0</v>
      </c>
    </row>
    <row r="36" spans="1:23" ht="14.25">
      <c r="A36" s="1511" t="s">
        <v>669</v>
      </c>
      <c r="B36" s="1542" t="s">
        <v>794</v>
      </c>
      <c r="C36" s="1460">
        <v>601</v>
      </c>
      <c r="D36" s="1530">
        <v>811</v>
      </c>
      <c r="E36" s="1530">
        <v>932</v>
      </c>
      <c r="F36" s="1530">
        <v>857</v>
      </c>
      <c r="G36" s="1446">
        <v>844</v>
      </c>
      <c r="H36" s="1446">
        <v>933</v>
      </c>
      <c r="I36" s="1446">
        <v>934</v>
      </c>
      <c r="J36" s="1446"/>
      <c r="K36" s="1446">
        <v>0</v>
      </c>
      <c r="L36" s="1447"/>
      <c r="M36" s="1470"/>
      <c r="N36" s="1572"/>
      <c r="O36" s="1244"/>
      <c r="P36" s="1280"/>
      <c r="Q36" s="1591"/>
      <c r="R36" s="1445">
        <f t="shared" si="1"/>
        <v>0</v>
      </c>
      <c r="S36" s="1536" t="e">
        <f t="shared" si="2"/>
        <v>#DIV/0!</v>
      </c>
      <c r="T36" s="1228"/>
      <c r="U36" s="1577"/>
      <c r="V36" s="1462"/>
      <c r="W36" s="1446"/>
    </row>
    <row r="37" spans="1:23" ht="14.25">
      <c r="A37" s="1518" t="s">
        <v>671</v>
      </c>
      <c r="B37" s="1543" t="s">
        <v>795</v>
      </c>
      <c r="C37" s="1463">
        <v>602</v>
      </c>
      <c r="D37" s="1514">
        <v>278</v>
      </c>
      <c r="E37" s="1514">
        <v>380</v>
      </c>
      <c r="F37" s="1514">
        <v>309</v>
      </c>
      <c r="G37" s="1451">
        <v>272</v>
      </c>
      <c r="H37" s="1451">
        <v>69</v>
      </c>
      <c r="I37" s="1451">
        <v>12</v>
      </c>
      <c r="J37" s="1451">
        <v>376</v>
      </c>
      <c r="K37" s="1451">
        <v>399</v>
      </c>
      <c r="L37" s="1452"/>
      <c r="M37" s="1471"/>
      <c r="N37" s="1452">
        <v>138</v>
      </c>
      <c r="O37" s="1244"/>
      <c r="P37" s="1280"/>
      <c r="Q37" s="1591"/>
      <c r="R37" s="1451">
        <f t="shared" si="1"/>
        <v>138</v>
      </c>
      <c r="S37" s="1544" t="e">
        <f t="shared" si="2"/>
        <v>#DIV/0!</v>
      </c>
      <c r="T37" s="1228"/>
      <c r="U37" s="1574"/>
      <c r="V37" s="1454"/>
      <c r="W37" s="1451"/>
    </row>
    <row r="38" spans="1:23" ht="14.25">
      <c r="A38" s="1518" t="s">
        <v>673</v>
      </c>
      <c r="B38" s="1543" t="s">
        <v>796</v>
      </c>
      <c r="C38" s="1463">
        <v>604</v>
      </c>
      <c r="D38" s="1514"/>
      <c r="E38" s="1514">
        <v>5</v>
      </c>
      <c r="F38" s="1514"/>
      <c r="G38" s="1451"/>
      <c r="H38" s="1451"/>
      <c r="I38" s="1451"/>
      <c r="J38" s="1451"/>
      <c r="K38" s="1451">
        <v>0</v>
      </c>
      <c r="L38" s="1452"/>
      <c r="M38" s="1471"/>
      <c r="N38" s="1452"/>
      <c r="O38" s="1244"/>
      <c r="P38" s="1280"/>
      <c r="Q38" s="1591"/>
      <c r="R38" s="1451">
        <f t="shared" si="1"/>
        <v>0</v>
      </c>
      <c r="S38" s="1544" t="e">
        <f t="shared" si="2"/>
        <v>#DIV/0!</v>
      </c>
      <c r="T38" s="1228"/>
      <c r="U38" s="1574"/>
      <c r="V38" s="1454"/>
      <c r="W38" s="1451"/>
    </row>
    <row r="39" spans="1:23" ht="14.25">
      <c r="A39" s="1518" t="s">
        <v>675</v>
      </c>
      <c r="B39" s="1543" t="s">
        <v>797</v>
      </c>
      <c r="C39" s="1463" t="s">
        <v>677</v>
      </c>
      <c r="D39" s="1514">
        <v>11310</v>
      </c>
      <c r="E39" s="1514">
        <v>11943</v>
      </c>
      <c r="F39" s="1514">
        <v>13364</v>
      </c>
      <c r="G39" s="1451">
        <v>12980</v>
      </c>
      <c r="H39" s="1451">
        <v>12991</v>
      </c>
      <c r="I39" s="1451">
        <v>13186</v>
      </c>
      <c r="J39" s="1451">
        <v>13852</v>
      </c>
      <c r="K39" s="1451">
        <v>13813</v>
      </c>
      <c r="L39" s="1452">
        <v>13728</v>
      </c>
      <c r="M39" s="1471">
        <v>14018</v>
      </c>
      <c r="N39" s="1452">
        <v>3308</v>
      </c>
      <c r="O39" s="1244"/>
      <c r="P39" s="1280"/>
      <c r="Q39" s="1591"/>
      <c r="R39" s="1451">
        <f t="shared" si="1"/>
        <v>3308</v>
      </c>
      <c r="S39" s="1544">
        <f t="shared" si="2"/>
        <v>23.59823084605507</v>
      </c>
      <c r="T39" s="1228"/>
      <c r="U39" s="1574"/>
      <c r="V39" s="1454"/>
      <c r="W39" s="1451"/>
    </row>
    <row r="40" spans="1:23" ht="15" thickBot="1">
      <c r="A40" s="1495" t="s">
        <v>678</v>
      </c>
      <c r="B40" s="1545" t="s">
        <v>793</v>
      </c>
      <c r="C40" s="1465" t="s">
        <v>679</v>
      </c>
      <c r="D40" s="1522">
        <v>361</v>
      </c>
      <c r="E40" s="1522">
        <v>369</v>
      </c>
      <c r="F40" s="1522">
        <v>411</v>
      </c>
      <c r="G40" s="1466">
        <v>550</v>
      </c>
      <c r="H40" s="1466">
        <v>667</v>
      </c>
      <c r="I40" s="1466">
        <v>487</v>
      </c>
      <c r="J40" s="1466">
        <v>1207</v>
      </c>
      <c r="K40" s="1466">
        <v>1369</v>
      </c>
      <c r="L40" s="1467"/>
      <c r="M40" s="1473"/>
      <c r="N40" s="1575">
        <v>518</v>
      </c>
      <c r="O40" s="1244"/>
      <c r="P40" s="1285"/>
      <c r="Q40" s="1591"/>
      <c r="R40" s="1456">
        <f t="shared" si="1"/>
        <v>518</v>
      </c>
      <c r="S40" s="1541" t="e">
        <f t="shared" si="2"/>
        <v>#DIV/0!</v>
      </c>
      <c r="T40" s="1228"/>
      <c r="U40" s="1576"/>
      <c r="V40" s="1469"/>
      <c r="W40" s="1466"/>
    </row>
    <row r="41" spans="1:23" ht="15" thickBot="1">
      <c r="A41" s="1546" t="s">
        <v>680</v>
      </c>
      <c r="B41" s="1547" t="s">
        <v>681</v>
      </c>
      <c r="C41" s="1548" t="s">
        <v>613</v>
      </c>
      <c r="D41" s="1424">
        <f aca="true" t="shared" si="4" ref="D41:P41">SUM(D36:D40)</f>
        <v>12760</v>
      </c>
      <c r="E41" s="1424">
        <f t="shared" si="4"/>
        <v>13629</v>
      </c>
      <c r="F41" s="1424">
        <f t="shared" si="4"/>
        <v>14941</v>
      </c>
      <c r="G41" s="1424">
        <f t="shared" si="4"/>
        <v>14646</v>
      </c>
      <c r="H41" s="1424">
        <f>SUM(H36:H40)</f>
        <v>14660</v>
      </c>
      <c r="I41" s="1424">
        <f>SUM(I36:I40)</f>
        <v>14619</v>
      </c>
      <c r="J41" s="1424">
        <f>SUM(J36:J40)</f>
        <v>15435</v>
      </c>
      <c r="K41" s="1424">
        <v>15581</v>
      </c>
      <c r="L41" s="1549">
        <f t="shared" si="4"/>
        <v>13728</v>
      </c>
      <c r="M41" s="1298">
        <f t="shared" si="4"/>
        <v>14018</v>
      </c>
      <c r="N41" s="1424">
        <f t="shared" si="4"/>
        <v>3964</v>
      </c>
      <c r="O41" s="1424">
        <f t="shared" si="4"/>
        <v>0</v>
      </c>
      <c r="P41" s="1554">
        <f t="shared" si="4"/>
        <v>0</v>
      </c>
      <c r="Q41" s="1554">
        <f>SUM(Q36:Q40)</f>
        <v>0</v>
      </c>
      <c r="R41" s="1555">
        <f t="shared" si="1"/>
        <v>3964</v>
      </c>
      <c r="S41" s="1552">
        <f t="shared" si="2"/>
        <v>28.27792837779997</v>
      </c>
      <c r="T41" s="1228"/>
      <c r="U41" s="1424">
        <f>SUM(U36:U40)</f>
        <v>0</v>
      </c>
      <c r="V41" s="1424">
        <f>SUM(V36:V40)</f>
        <v>0</v>
      </c>
      <c r="W41" s="1424">
        <f>SUM(W36:W40)</f>
        <v>0</v>
      </c>
    </row>
    <row r="42" spans="1:23" ht="6.75" customHeight="1" thickBot="1">
      <c r="A42" s="1495"/>
      <c r="B42" s="559"/>
      <c r="C42" s="1303"/>
      <c r="D42" s="1522"/>
      <c r="E42" s="1522"/>
      <c r="F42" s="1522"/>
      <c r="G42" s="1556"/>
      <c r="H42" s="1556"/>
      <c r="I42" s="1556"/>
      <c r="J42" s="1556"/>
      <c r="K42" s="1556"/>
      <c r="L42" s="1557"/>
      <c r="M42" s="1558"/>
      <c r="N42" s="1522"/>
      <c r="O42" s="1528"/>
      <c r="P42" s="1559"/>
      <c r="Q42" s="1559"/>
      <c r="R42" s="1560"/>
      <c r="S42" s="1536"/>
      <c r="T42" s="1228"/>
      <c r="U42" s="1522"/>
      <c r="V42" s="1522"/>
      <c r="W42" s="1522"/>
    </row>
    <row r="43" spans="1:23" ht="15" thickBot="1">
      <c r="A43" s="1561" t="s">
        <v>682</v>
      </c>
      <c r="B43" s="1562" t="s">
        <v>644</v>
      </c>
      <c r="C43" s="1548" t="s">
        <v>613</v>
      </c>
      <c r="D43" s="1424">
        <f aca="true" t="shared" si="5" ref="D43:P43">D41-D39</f>
        <v>1450</v>
      </c>
      <c r="E43" s="1424">
        <f t="shared" si="5"/>
        <v>1686</v>
      </c>
      <c r="F43" s="1424">
        <f t="shared" si="5"/>
        <v>1577</v>
      </c>
      <c r="G43" s="1424">
        <f>G41-G39</f>
        <v>1666</v>
      </c>
      <c r="H43" s="1424">
        <f>H41-H39</f>
        <v>1669</v>
      </c>
      <c r="I43" s="1424">
        <f>I41-I39</f>
        <v>1433</v>
      </c>
      <c r="J43" s="1424">
        <f>J41-J39</f>
        <v>1583</v>
      </c>
      <c r="K43" s="1424">
        <v>1768</v>
      </c>
      <c r="L43" s="1424">
        <f>L41-L39</f>
        <v>0</v>
      </c>
      <c r="M43" s="1552">
        <f t="shared" si="5"/>
        <v>0</v>
      </c>
      <c r="N43" s="1424">
        <f t="shared" si="5"/>
        <v>656</v>
      </c>
      <c r="O43" s="1424">
        <f t="shared" si="5"/>
        <v>0</v>
      </c>
      <c r="P43" s="1424">
        <f t="shared" si="5"/>
        <v>0</v>
      </c>
      <c r="Q43" s="1424">
        <f>Q41-Q39</f>
        <v>0</v>
      </c>
      <c r="R43" s="1560">
        <f t="shared" si="1"/>
        <v>656</v>
      </c>
      <c r="S43" s="1536" t="e">
        <f t="shared" si="2"/>
        <v>#DIV/0!</v>
      </c>
      <c r="T43" s="1228"/>
      <c r="U43" s="1424">
        <f>U41-U39</f>
        <v>0</v>
      </c>
      <c r="V43" s="1424">
        <f>V41-V39</f>
        <v>0</v>
      </c>
      <c r="W43" s="1424">
        <f>W41-W39</f>
        <v>0</v>
      </c>
    </row>
    <row r="44" spans="1:23" ht="15" thickBot="1">
      <c r="A44" s="1546" t="s">
        <v>683</v>
      </c>
      <c r="B44" s="1562" t="s">
        <v>684</v>
      </c>
      <c r="C44" s="1548" t="s">
        <v>613</v>
      </c>
      <c r="D44" s="1424">
        <f aca="true" t="shared" si="6" ref="D44:P44">D41-D35</f>
        <v>4</v>
      </c>
      <c r="E44" s="1424">
        <f t="shared" si="6"/>
        <v>28</v>
      </c>
      <c r="F44" s="1424">
        <f t="shared" si="6"/>
        <v>33</v>
      </c>
      <c r="G44" s="1424">
        <f>G41-G35</f>
        <v>7</v>
      </c>
      <c r="H44" s="1424">
        <f>H41-H35</f>
        <v>0</v>
      </c>
      <c r="I44" s="1424">
        <f>I41-I35</f>
        <v>129</v>
      </c>
      <c r="J44" s="1424"/>
      <c r="K44" s="1424">
        <v>167</v>
      </c>
      <c r="L44" s="1424">
        <f>L41-L35</f>
        <v>0</v>
      </c>
      <c r="M44" s="1552">
        <f t="shared" si="6"/>
        <v>0</v>
      </c>
      <c r="N44" s="1424">
        <f t="shared" si="6"/>
        <v>0</v>
      </c>
      <c r="O44" s="1424">
        <f t="shared" si="6"/>
        <v>0</v>
      </c>
      <c r="P44" s="1424">
        <f t="shared" si="6"/>
        <v>0</v>
      </c>
      <c r="Q44" s="1424">
        <f>Q41-Q35</f>
        <v>0</v>
      </c>
      <c r="R44" s="1560">
        <f t="shared" si="1"/>
        <v>0</v>
      </c>
      <c r="S44" s="1536" t="e">
        <f t="shared" si="2"/>
        <v>#DIV/0!</v>
      </c>
      <c r="T44" s="1228"/>
      <c r="U44" s="1424">
        <f>U41-U35</f>
        <v>0</v>
      </c>
      <c r="V44" s="1424">
        <f>V41-V35</f>
        <v>0</v>
      </c>
      <c r="W44" s="1424">
        <f>W41-W35</f>
        <v>0</v>
      </c>
    </row>
    <row r="45" spans="1:23" ht="15" thickBot="1">
      <c r="A45" s="1563" t="s">
        <v>685</v>
      </c>
      <c r="B45" s="1564" t="s">
        <v>644</v>
      </c>
      <c r="C45" s="1315" t="s">
        <v>613</v>
      </c>
      <c r="D45" s="1424">
        <f aca="true" t="shared" si="7" ref="D45:P45">D44-D39</f>
        <v>-11306</v>
      </c>
      <c r="E45" s="1424">
        <f t="shared" si="7"/>
        <v>-11915</v>
      </c>
      <c r="F45" s="1424">
        <f t="shared" si="7"/>
        <v>-13331</v>
      </c>
      <c r="G45" s="1424">
        <f t="shared" si="7"/>
        <v>-12973</v>
      </c>
      <c r="H45" s="1424">
        <f>H44-H39</f>
        <v>-12991</v>
      </c>
      <c r="I45" s="1424">
        <f>I44-I39</f>
        <v>-13057</v>
      </c>
      <c r="J45" s="1424">
        <f>J44-J39</f>
        <v>-13852</v>
      </c>
      <c r="K45" s="1424">
        <v>-13646</v>
      </c>
      <c r="L45" s="1424">
        <f t="shared" si="7"/>
        <v>-13728</v>
      </c>
      <c r="M45" s="1552">
        <f t="shared" si="7"/>
        <v>-14018</v>
      </c>
      <c r="N45" s="1424">
        <f t="shared" si="7"/>
        <v>-3308</v>
      </c>
      <c r="O45" s="1424">
        <f t="shared" si="7"/>
        <v>0</v>
      </c>
      <c r="P45" s="1424">
        <f t="shared" si="7"/>
        <v>0</v>
      </c>
      <c r="Q45" s="1424">
        <f>Q44-Q39</f>
        <v>0</v>
      </c>
      <c r="R45" s="1560">
        <f t="shared" si="1"/>
        <v>-3308</v>
      </c>
      <c r="S45" s="1552">
        <f t="shared" si="2"/>
        <v>23.59823084605507</v>
      </c>
      <c r="T45" s="1228"/>
      <c r="U45" s="1424">
        <f>U44-U39</f>
        <v>0</v>
      </c>
      <c r="V45" s="1424">
        <f>V44-V39</f>
        <v>0</v>
      </c>
      <c r="W45" s="1424">
        <f>W44-W39</f>
        <v>0</v>
      </c>
    </row>
    <row r="46" ht="12.75">
      <c r="A46" s="1160"/>
    </row>
    <row r="47" spans="1:3" ht="12.75">
      <c r="A47" s="1537"/>
      <c r="B47" s="1593"/>
      <c r="C47" s="1566"/>
    </row>
    <row r="48" ht="12.75">
      <c r="A48" s="1160"/>
    </row>
    <row r="49" spans="1:23" ht="14.25" hidden="1">
      <c r="A49" s="1157" t="s">
        <v>798</v>
      </c>
      <c r="R49" s="43"/>
      <c r="S49" s="43"/>
      <c r="T49" s="43"/>
      <c r="U49" s="43"/>
      <c r="V49" s="43"/>
      <c r="W49" s="43"/>
    </row>
    <row r="50" spans="1:23" ht="14.25" hidden="1">
      <c r="A50" s="1567" t="s">
        <v>799</v>
      </c>
      <c r="R50" s="43"/>
      <c r="S50" s="43"/>
      <c r="T50" s="43"/>
      <c r="U50" s="43"/>
      <c r="V50" s="43"/>
      <c r="W50" s="43"/>
    </row>
    <row r="51" spans="1:23" ht="14.25" hidden="1">
      <c r="A51" s="1568" t="s">
        <v>800</v>
      </c>
      <c r="R51" s="43"/>
      <c r="S51" s="43"/>
      <c r="T51" s="43"/>
      <c r="U51" s="43"/>
      <c r="V51" s="43"/>
      <c r="W51" s="43"/>
    </row>
    <row r="52" spans="1:23" ht="14.25" hidden="1">
      <c r="A52" s="1086"/>
      <c r="R52" s="43"/>
      <c r="S52" s="43"/>
      <c r="T52" s="43"/>
      <c r="U52" s="43"/>
      <c r="V52" s="43"/>
      <c r="W52" s="43"/>
    </row>
    <row r="53" spans="1:23" ht="12.75" hidden="1">
      <c r="A53" s="1160" t="s">
        <v>814</v>
      </c>
      <c r="R53" s="43"/>
      <c r="S53" s="43"/>
      <c r="T53" s="43"/>
      <c r="U53" s="43"/>
      <c r="V53" s="43"/>
      <c r="W53" s="43"/>
    </row>
    <row r="54" spans="1:23" ht="12.75" hidden="1">
      <c r="A54" s="1160"/>
      <c r="R54" s="43"/>
      <c r="S54" s="43"/>
      <c r="T54" s="43"/>
      <c r="U54" s="43"/>
      <c r="V54" s="43"/>
      <c r="W54" s="43"/>
    </row>
    <row r="55" spans="1:23" ht="12.75" hidden="1">
      <c r="A55" s="1160" t="s">
        <v>826</v>
      </c>
      <c r="R55" s="43"/>
      <c r="S55" s="43"/>
      <c r="T55" s="43"/>
      <c r="U55" s="43"/>
      <c r="V55" s="43"/>
      <c r="W55" s="43"/>
    </row>
    <row r="56" spans="1:23" ht="12.75">
      <c r="A56" s="1160"/>
      <c r="R56" s="43"/>
      <c r="S56" s="43"/>
      <c r="T56" s="43"/>
      <c r="U56" s="43"/>
      <c r="V56" s="43"/>
      <c r="W56" s="43"/>
    </row>
    <row r="57" spans="1:23" ht="12.75">
      <c r="A57" s="1594"/>
      <c r="R57" s="43"/>
      <c r="S57" s="43"/>
      <c r="T57" s="43"/>
      <c r="U57" s="43"/>
      <c r="V57" s="43"/>
      <c r="W57" s="43"/>
    </row>
    <row r="58" ht="12.75">
      <c r="A58" s="1160"/>
    </row>
    <row r="59" ht="12.75">
      <c r="A59" s="1160"/>
    </row>
    <row r="60" spans="1:2" ht="12.75">
      <c r="A60" s="1160"/>
      <c r="B60" s="585"/>
    </row>
    <row r="61" ht="12.75">
      <c r="A61" s="1160"/>
    </row>
    <row r="62" ht="12.75">
      <c r="A62" s="1160"/>
    </row>
    <row r="63" ht="12.75">
      <c r="A63" s="1160"/>
    </row>
  </sheetData>
  <sheetProtection/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37.7109375" style="43" customWidth="1"/>
    <col min="2" max="2" width="6.421875" style="781" customWidth="1"/>
    <col min="3" max="3" width="11.7109375" style="1088" hidden="1" customWidth="1"/>
    <col min="4" max="6" width="11.57421875" style="1088" hidden="1" customWidth="1"/>
    <col min="7" max="10" width="11.57421875" style="1228" hidden="1" customWidth="1"/>
    <col min="11" max="11" width="11.57421875" style="1228" customWidth="1"/>
    <col min="12" max="12" width="11.421875" style="1228" customWidth="1"/>
    <col min="13" max="13" width="9.8515625" style="1228" customWidth="1"/>
    <col min="14" max="14" width="9.140625" style="1228" customWidth="1"/>
    <col min="15" max="15" width="9.28125" style="1228" customWidth="1"/>
    <col min="16" max="16" width="9.140625" style="1228" customWidth="1"/>
    <col min="17" max="17" width="12.00390625" style="1228" customWidth="1"/>
    <col min="18" max="18" width="9.140625" style="1618" customWidth="1"/>
    <col min="19" max="19" width="3.421875" style="1228" customWidth="1"/>
    <col min="20" max="20" width="12.57421875" style="1228" hidden="1" customWidth="1"/>
    <col min="21" max="21" width="11.8515625" style="1228" hidden="1" customWidth="1"/>
    <col min="22" max="22" width="12.421875" style="1228" hidden="1" customWidth="1"/>
    <col min="23" max="32" width="9.140625" style="585" customWidth="1"/>
    <col min="33" max="16384" width="9.140625" style="43" customWidth="1"/>
  </cols>
  <sheetData>
    <row r="1" spans="1:22" s="1369" customFormat="1" ht="15">
      <c r="A1" s="1569" t="s">
        <v>765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U1" s="1569"/>
      <c r="V1" s="1569"/>
    </row>
    <row r="2" spans="1:13" ht="21.75" customHeight="1">
      <c r="A2" s="1207" t="s">
        <v>688</v>
      </c>
      <c r="L2" s="1617"/>
      <c r="M2" s="1617"/>
    </row>
    <row r="3" spans="1:13" ht="12.75">
      <c r="A3" s="1093"/>
      <c r="L3" s="1617"/>
      <c r="M3" s="1617"/>
    </row>
    <row r="4" spans="1:13" ht="13.5" thickBot="1">
      <c r="A4" s="1160"/>
      <c r="B4" s="783"/>
      <c r="C4" s="1619"/>
      <c r="D4" s="1619"/>
      <c r="L4" s="1617"/>
      <c r="M4" s="1617"/>
    </row>
    <row r="5" spans="1:20" ht="15.75" thickBot="1">
      <c r="A5" s="1474" t="s">
        <v>809</v>
      </c>
      <c r="B5" s="1620" t="s">
        <v>827</v>
      </c>
      <c r="C5" s="1427"/>
      <c r="D5" s="1428"/>
      <c r="E5" s="1427"/>
      <c r="F5" s="1427"/>
      <c r="G5" s="1597"/>
      <c r="H5" s="1597"/>
      <c r="I5" s="1597"/>
      <c r="J5" s="1412"/>
      <c r="K5" s="1412"/>
      <c r="L5" s="1621"/>
      <c r="M5" s="1621"/>
      <c r="N5" s="1622"/>
      <c r="O5" s="1622"/>
      <c r="P5" s="1622"/>
      <c r="Q5" s="1622"/>
      <c r="R5" s="1623"/>
      <c r="S5" s="1622"/>
      <c r="T5" s="1622"/>
    </row>
    <row r="6" spans="1:13" ht="23.25" customHeight="1" thickBot="1">
      <c r="A6" s="1093" t="s">
        <v>586</v>
      </c>
      <c r="L6" s="1617"/>
      <c r="M6" s="1617"/>
    </row>
    <row r="7" spans="1:32" s="781" customFormat="1" ht="13.5" thickBot="1">
      <c r="A7" s="1624" t="s">
        <v>29</v>
      </c>
      <c r="B7" s="1625" t="s">
        <v>593</v>
      </c>
      <c r="C7" s="1626"/>
      <c r="D7" s="1626"/>
      <c r="E7" s="1625" t="s">
        <v>825</v>
      </c>
      <c r="F7" s="1627" t="s">
        <v>769</v>
      </c>
      <c r="G7" s="1627" t="s">
        <v>770</v>
      </c>
      <c r="H7" s="1627" t="s">
        <v>771</v>
      </c>
      <c r="I7" s="1627" t="s">
        <v>772</v>
      </c>
      <c r="J7" s="1627" t="s">
        <v>773</v>
      </c>
      <c r="K7" s="1479" t="s">
        <v>774</v>
      </c>
      <c r="L7" s="1480"/>
      <c r="M7" s="1479" t="s">
        <v>775</v>
      </c>
      <c r="N7" s="1486"/>
      <c r="O7" s="1486"/>
      <c r="P7" s="1480"/>
      <c r="Q7" s="1483" t="s">
        <v>776</v>
      </c>
      <c r="R7" s="1484" t="s">
        <v>589</v>
      </c>
      <c r="S7" s="1628"/>
      <c r="T7" s="1485" t="s">
        <v>777</v>
      </c>
      <c r="U7" s="1486"/>
      <c r="V7" s="1480"/>
      <c r="W7" s="1628"/>
      <c r="X7" s="1628"/>
      <c r="Y7" s="1628"/>
      <c r="Z7" s="1628"/>
      <c r="AA7" s="1628"/>
      <c r="AB7" s="1628"/>
      <c r="AC7" s="1628"/>
      <c r="AD7" s="1628"/>
      <c r="AE7" s="1628"/>
      <c r="AF7" s="1628"/>
    </row>
    <row r="8" spans="1:32" s="781" customFormat="1" ht="13.5" thickBot="1">
      <c r="A8" s="1629"/>
      <c r="B8" s="1630"/>
      <c r="C8" s="1631" t="s">
        <v>767</v>
      </c>
      <c r="D8" s="1631" t="s">
        <v>768</v>
      </c>
      <c r="E8" s="1630"/>
      <c r="F8" s="1630"/>
      <c r="G8" s="1630"/>
      <c r="H8" s="1630"/>
      <c r="I8" s="1630"/>
      <c r="J8" s="1630"/>
      <c r="K8" s="1489" t="s">
        <v>33</v>
      </c>
      <c r="L8" s="1489" t="s">
        <v>34</v>
      </c>
      <c r="M8" s="1490" t="s">
        <v>600</v>
      </c>
      <c r="N8" s="1491" t="s">
        <v>603</v>
      </c>
      <c r="O8" s="1492" t="s">
        <v>606</v>
      </c>
      <c r="P8" s="1109" t="s">
        <v>609</v>
      </c>
      <c r="Q8" s="1489" t="s">
        <v>610</v>
      </c>
      <c r="R8" s="1493" t="s">
        <v>611</v>
      </c>
      <c r="S8" s="1628"/>
      <c r="T8" s="1583" t="s">
        <v>778</v>
      </c>
      <c r="U8" s="1584" t="s">
        <v>779</v>
      </c>
      <c r="V8" s="1584" t="s">
        <v>780</v>
      </c>
      <c r="W8" s="1628"/>
      <c r="X8" s="1628"/>
      <c r="Y8" s="1628"/>
      <c r="Z8" s="1628"/>
      <c r="AA8" s="1628"/>
      <c r="AB8" s="1628"/>
      <c r="AC8" s="1628"/>
      <c r="AD8" s="1628"/>
      <c r="AE8" s="1628"/>
      <c r="AF8" s="1628"/>
    </row>
    <row r="9" spans="1:22" ht="13.5" thickBot="1">
      <c r="A9" s="1632" t="s">
        <v>612</v>
      </c>
      <c r="B9" s="1598"/>
      <c r="C9" s="1599">
        <v>78</v>
      </c>
      <c r="D9" s="1599">
        <v>75</v>
      </c>
      <c r="E9" s="1599">
        <v>74</v>
      </c>
      <c r="F9" s="1599">
        <v>77</v>
      </c>
      <c r="G9" s="1430">
        <v>75</v>
      </c>
      <c r="H9" s="1430">
        <v>75</v>
      </c>
      <c r="I9" s="1430">
        <v>75</v>
      </c>
      <c r="J9" s="1498">
        <f>P9</f>
        <v>0</v>
      </c>
      <c r="K9" s="1499"/>
      <c r="L9" s="1499"/>
      <c r="M9" s="1431">
        <v>77</v>
      </c>
      <c r="N9" s="1498"/>
      <c r="O9" s="1500"/>
      <c r="P9" s="1498"/>
      <c r="Q9" s="1440" t="s">
        <v>613</v>
      </c>
      <c r="R9" s="1501" t="s">
        <v>613</v>
      </c>
      <c r="T9" s="1502"/>
      <c r="U9" s="1502"/>
      <c r="V9" s="1432"/>
    </row>
    <row r="10" spans="1:22" ht="13.5" thickBot="1">
      <c r="A10" s="1633" t="s">
        <v>614</v>
      </c>
      <c r="B10" s="1600"/>
      <c r="C10" s="1601">
        <v>73</v>
      </c>
      <c r="D10" s="1601">
        <v>71</v>
      </c>
      <c r="E10" s="1601">
        <v>70</v>
      </c>
      <c r="F10" s="1601">
        <v>69</v>
      </c>
      <c r="G10" s="1433">
        <v>67</v>
      </c>
      <c r="H10" s="1433">
        <v>64</v>
      </c>
      <c r="I10" s="1433">
        <v>63</v>
      </c>
      <c r="J10" s="1506">
        <f aca="true" t="shared" si="0" ref="J10:J21">P10</f>
        <v>0</v>
      </c>
      <c r="K10" s="1507"/>
      <c r="L10" s="1507"/>
      <c r="M10" s="1434">
        <v>64.531</v>
      </c>
      <c r="N10" s="1498"/>
      <c r="O10" s="1634"/>
      <c r="P10" s="1506"/>
      <c r="Q10" s="1433" t="s">
        <v>613</v>
      </c>
      <c r="R10" s="1509" t="s">
        <v>613</v>
      </c>
      <c r="T10" s="1510"/>
      <c r="U10" s="1510"/>
      <c r="V10" s="1435"/>
    </row>
    <row r="11" spans="1:22" ht="12.75">
      <c r="A11" s="1635" t="s">
        <v>615</v>
      </c>
      <c r="B11" s="1602" t="s">
        <v>617</v>
      </c>
      <c r="C11" s="1574">
        <v>15286</v>
      </c>
      <c r="D11" s="1574">
        <v>16458</v>
      </c>
      <c r="E11" s="1574">
        <v>15309</v>
      </c>
      <c r="F11" s="1574">
        <v>15839</v>
      </c>
      <c r="G11" s="1436">
        <v>15783</v>
      </c>
      <c r="H11" s="1436">
        <v>15465.37</v>
      </c>
      <c r="I11" s="1437">
        <v>15284</v>
      </c>
      <c r="J11" s="1277">
        <f t="shared" si="0"/>
        <v>0</v>
      </c>
      <c r="K11" s="1515" t="s">
        <v>613</v>
      </c>
      <c r="L11" s="1515" t="s">
        <v>613</v>
      </c>
      <c r="M11" s="1438">
        <v>16034</v>
      </c>
      <c r="N11" s="1277"/>
      <c r="O11" s="1636"/>
      <c r="P11" s="1277"/>
      <c r="Q11" s="1436" t="s">
        <v>613</v>
      </c>
      <c r="R11" s="1516" t="s">
        <v>613</v>
      </c>
      <c r="T11" s="1517"/>
      <c r="U11" s="1603"/>
      <c r="V11" s="1436"/>
    </row>
    <row r="12" spans="1:22" ht="12.75">
      <c r="A12" s="1637" t="s">
        <v>618</v>
      </c>
      <c r="B12" s="1602" t="s">
        <v>620</v>
      </c>
      <c r="C12" s="1574">
        <v>-14113</v>
      </c>
      <c r="D12" s="1574">
        <v>-15252</v>
      </c>
      <c r="E12" s="1574">
        <v>-14434</v>
      </c>
      <c r="F12" s="1574">
        <v>15278</v>
      </c>
      <c r="G12" s="1436">
        <v>15437</v>
      </c>
      <c r="H12" s="1436">
        <v>15081.57</v>
      </c>
      <c r="I12" s="1436">
        <v>14938</v>
      </c>
      <c r="J12" s="1280">
        <f t="shared" si="0"/>
        <v>0</v>
      </c>
      <c r="K12" s="1520" t="s">
        <v>613</v>
      </c>
      <c r="L12" s="1520" t="s">
        <v>613</v>
      </c>
      <c r="M12" s="1439">
        <v>15301</v>
      </c>
      <c r="N12" s="1280"/>
      <c r="O12" s="1636"/>
      <c r="P12" s="1280"/>
      <c r="Q12" s="1436" t="s">
        <v>613</v>
      </c>
      <c r="R12" s="1516" t="s">
        <v>613</v>
      </c>
      <c r="T12" s="1514"/>
      <c r="U12" s="1514"/>
      <c r="V12" s="1436"/>
    </row>
    <row r="13" spans="1:22" ht="12.75">
      <c r="A13" s="1637" t="s">
        <v>621</v>
      </c>
      <c r="B13" s="1602" t="s">
        <v>623</v>
      </c>
      <c r="C13" s="1574">
        <v>865.85</v>
      </c>
      <c r="D13" s="1574">
        <v>976.33</v>
      </c>
      <c r="E13" s="1574">
        <v>491.49</v>
      </c>
      <c r="F13" s="1574">
        <v>436</v>
      </c>
      <c r="G13" s="1436">
        <v>439</v>
      </c>
      <c r="H13" s="1436">
        <v>505.6</v>
      </c>
      <c r="I13" s="1436">
        <v>540</v>
      </c>
      <c r="J13" s="1280">
        <f t="shared" si="0"/>
        <v>0</v>
      </c>
      <c r="K13" s="1520" t="s">
        <v>613</v>
      </c>
      <c r="L13" s="1520" t="s">
        <v>613</v>
      </c>
      <c r="M13" s="1439">
        <v>679</v>
      </c>
      <c r="N13" s="1280"/>
      <c r="O13" s="1636"/>
      <c r="P13" s="1280"/>
      <c r="Q13" s="1436" t="s">
        <v>613</v>
      </c>
      <c r="R13" s="1516" t="s">
        <v>613</v>
      </c>
      <c r="T13" s="1514"/>
      <c r="U13" s="1514"/>
      <c r="V13" s="1436"/>
    </row>
    <row r="14" spans="1:22" ht="12.75">
      <c r="A14" s="1637" t="s">
        <v>624</v>
      </c>
      <c r="B14" s="1602" t="s">
        <v>613</v>
      </c>
      <c r="C14" s="1574">
        <v>3059</v>
      </c>
      <c r="D14" s="1574">
        <v>3285</v>
      </c>
      <c r="E14" s="1574">
        <v>3261</v>
      </c>
      <c r="F14" s="1574">
        <v>3513</v>
      </c>
      <c r="G14" s="1436">
        <v>2787</v>
      </c>
      <c r="H14" s="1436">
        <v>3527.8</v>
      </c>
      <c r="I14" s="1436">
        <v>4407</v>
      </c>
      <c r="J14" s="1280">
        <f t="shared" si="0"/>
        <v>0</v>
      </c>
      <c r="K14" s="1520" t="s">
        <v>613</v>
      </c>
      <c r="L14" s="1579" t="s">
        <v>613</v>
      </c>
      <c r="M14" s="1439">
        <v>8263</v>
      </c>
      <c r="N14" s="1280"/>
      <c r="O14" s="1636"/>
      <c r="P14" s="1280"/>
      <c r="Q14" s="1436" t="s">
        <v>613</v>
      </c>
      <c r="R14" s="1516" t="s">
        <v>613</v>
      </c>
      <c r="T14" s="1514"/>
      <c r="U14" s="1514"/>
      <c r="V14" s="1436"/>
    </row>
    <row r="15" spans="1:22" ht="13.5" thickBot="1">
      <c r="A15" s="1632" t="s">
        <v>626</v>
      </c>
      <c r="B15" s="1583" t="s">
        <v>628</v>
      </c>
      <c r="C15" s="1604">
        <v>6163</v>
      </c>
      <c r="D15" s="1604">
        <v>5169</v>
      </c>
      <c r="E15" s="1604">
        <v>4914</v>
      </c>
      <c r="F15" s="1604">
        <v>5727</v>
      </c>
      <c r="G15" s="1440">
        <v>6338</v>
      </c>
      <c r="H15" s="1440">
        <v>6522</v>
      </c>
      <c r="I15" s="1440">
        <v>3790</v>
      </c>
      <c r="J15" s="1285">
        <f t="shared" si="0"/>
        <v>0</v>
      </c>
      <c r="K15" s="1523" t="s">
        <v>613</v>
      </c>
      <c r="L15" s="1587" t="s">
        <v>613</v>
      </c>
      <c r="M15" s="1441">
        <v>7419</v>
      </c>
      <c r="N15" s="1291"/>
      <c r="O15" s="1636"/>
      <c r="P15" s="1285"/>
      <c r="Q15" s="1440" t="s">
        <v>613</v>
      </c>
      <c r="R15" s="1501" t="s">
        <v>613</v>
      </c>
      <c r="T15" s="1505"/>
      <c r="U15" s="1505"/>
      <c r="V15" s="1440"/>
    </row>
    <row r="16" spans="1:22" ht="13.5" thickBot="1">
      <c r="A16" s="1638" t="s">
        <v>629</v>
      </c>
      <c r="B16" s="1494"/>
      <c r="C16" s="1588">
        <v>11306</v>
      </c>
      <c r="D16" s="1588">
        <v>10667</v>
      </c>
      <c r="E16" s="1588">
        <v>9554</v>
      </c>
      <c r="F16" s="1588">
        <v>10237</v>
      </c>
      <c r="G16" s="1420">
        <f>G11-G12+G13+G14+G15</f>
        <v>9910</v>
      </c>
      <c r="H16" s="1420">
        <f>H11-H12+H13+H14+H15</f>
        <v>10939.2</v>
      </c>
      <c r="I16" s="1420">
        <f>I11-I12+I13+I14+I15</f>
        <v>9083</v>
      </c>
      <c r="J16" s="1420">
        <f>J11-J12+J13+J14+J15</f>
        <v>0</v>
      </c>
      <c r="K16" s="1265" t="s">
        <v>613</v>
      </c>
      <c r="L16" s="1589" t="s">
        <v>613</v>
      </c>
      <c r="M16" s="1421">
        <f>M11-M12+M13+M14+M15</f>
        <v>17094</v>
      </c>
      <c r="N16" s="1420"/>
      <c r="O16" s="1420"/>
      <c r="P16" s="1420"/>
      <c r="Q16" s="1526" t="s">
        <v>613</v>
      </c>
      <c r="R16" s="1527" t="s">
        <v>613</v>
      </c>
      <c r="T16" s="1420">
        <f>T11-T12+T13+T14+T15</f>
        <v>0</v>
      </c>
      <c r="U16" s="1420">
        <f>U11-U12+U13+U14+U15</f>
        <v>0</v>
      </c>
      <c r="V16" s="1420">
        <f>V11-V12+V13+V14+V15</f>
        <v>0</v>
      </c>
    </row>
    <row r="17" spans="1:22" ht="12.75">
      <c r="A17" s="1632" t="s">
        <v>630</v>
      </c>
      <c r="B17" s="1583">
        <v>401</v>
      </c>
      <c r="C17" s="1604">
        <v>1189</v>
      </c>
      <c r="D17" s="1604">
        <v>1223</v>
      </c>
      <c r="E17" s="1604">
        <v>890</v>
      </c>
      <c r="F17" s="1604">
        <v>588</v>
      </c>
      <c r="G17" s="1440">
        <v>372</v>
      </c>
      <c r="H17" s="1440">
        <v>410</v>
      </c>
      <c r="I17" s="1440">
        <v>372</v>
      </c>
      <c r="J17" s="1277">
        <f t="shared" si="0"/>
        <v>0</v>
      </c>
      <c r="K17" s="1515" t="s">
        <v>613</v>
      </c>
      <c r="L17" s="1578" t="s">
        <v>613</v>
      </c>
      <c r="M17" s="1441">
        <v>759</v>
      </c>
      <c r="N17" s="1528"/>
      <c r="O17" s="1636"/>
      <c r="P17" s="1277"/>
      <c r="Q17" s="1440" t="s">
        <v>613</v>
      </c>
      <c r="R17" s="1501" t="s">
        <v>613</v>
      </c>
      <c r="T17" s="1577"/>
      <c r="U17" s="1577"/>
      <c r="V17" s="1440"/>
    </row>
    <row r="18" spans="1:22" ht="12.75">
      <c r="A18" s="1637" t="s">
        <v>632</v>
      </c>
      <c r="B18" s="1602" t="s">
        <v>634</v>
      </c>
      <c r="C18" s="1574">
        <v>1816</v>
      </c>
      <c r="D18" s="1574">
        <v>2162</v>
      </c>
      <c r="E18" s="1574">
        <v>2060</v>
      </c>
      <c r="F18" s="1574">
        <v>2747</v>
      </c>
      <c r="G18" s="1436">
        <v>3107</v>
      </c>
      <c r="H18" s="1436">
        <v>3225</v>
      </c>
      <c r="I18" s="1436">
        <v>976</v>
      </c>
      <c r="J18" s="1280">
        <f t="shared" si="0"/>
        <v>0</v>
      </c>
      <c r="K18" s="1520" t="s">
        <v>613</v>
      </c>
      <c r="L18" s="1579" t="s">
        <v>613</v>
      </c>
      <c r="M18" s="1439">
        <v>480</v>
      </c>
      <c r="N18" s="1280"/>
      <c r="O18" s="1636"/>
      <c r="P18" s="1280"/>
      <c r="Q18" s="1436" t="s">
        <v>613</v>
      </c>
      <c r="R18" s="1516" t="s">
        <v>613</v>
      </c>
      <c r="T18" s="1514"/>
      <c r="U18" s="1514"/>
      <c r="V18" s="1436"/>
    </row>
    <row r="19" spans="1:22" ht="12.75">
      <c r="A19" s="1637" t="s">
        <v>635</v>
      </c>
      <c r="B19" s="1602" t="s">
        <v>613</v>
      </c>
      <c r="C19" s="1574">
        <v>0</v>
      </c>
      <c r="D19" s="1574">
        <v>0</v>
      </c>
      <c r="E19" s="1574">
        <v>0</v>
      </c>
      <c r="F19" s="1574">
        <v>0</v>
      </c>
      <c r="G19" s="1436">
        <v>0</v>
      </c>
      <c r="H19" s="1436">
        <v>0</v>
      </c>
      <c r="I19" s="1436"/>
      <c r="J19" s="1280">
        <f t="shared" si="0"/>
        <v>0</v>
      </c>
      <c r="K19" s="1520" t="s">
        <v>613</v>
      </c>
      <c r="L19" s="1579" t="s">
        <v>613</v>
      </c>
      <c r="M19" s="1439">
        <v>259</v>
      </c>
      <c r="N19" s="1280"/>
      <c r="O19" s="1636"/>
      <c r="P19" s="1280"/>
      <c r="Q19" s="1436" t="s">
        <v>613</v>
      </c>
      <c r="R19" s="1516" t="s">
        <v>613</v>
      </c>
      <c r="T19" s="1514"/>
      <c r="U19" s="1514"/>
      <c r="V19" s="1436"/>
    </row>
    <row r="20" spans="1:22" ht="12.75">
      <c r="A20" s="1637" t="s">
        <v>637</v>
      </c>
      <c r="B20" s="1602" t="s">
        <v>613</v>
      </c>
      <c r="C20" s="1574">
        <v>3966</v>
      </c>
      <c r="D20" s="1574">
        <v>3634</v>
      </c>
      <c r="E20" s="1574">
        <v>3171</v>
      </c>
      <c r="F20" s="1574">
        <v>6758</v>
      </c>
      <c r="G20" s="1436">
        <v>6354</v>
      </c>
      <c r="H20" s="1436">
        <v>7206</v>
      </c>
      <c r="I20" s="1436">
        <v>7731</v>
      </c>
      <c r="J20" s="1280">
        <f t="shared" si="0"/>
        <v>0</v>
      </c>
      <c r="K20" s="1520" t="s">
        <v>613</v>
      </c>
      <c r="L20" s="1579" t="s">
        <v>613</v>
      </c>
      <c r="M20" s="1439">
        <v>15404</v>
      </c>
      <c r="N20" s="1280"/>
      <c r="O20" s="1636"/>
      <c r="P20" s="1280"/>
      <c r="Q20" s="1436" t="s">
        <v>613</v>
      </c>
      <c r="R20" s="1516" t="s">
        <v>613</v>
      </c>
      <c r="T20" s="1514"/>
      <c r="U20" s="1514"/>
      <c r="V20" s="1436"/>
    </row>
    <row r="21" spans="1:22" ht="13.5" thickBot="1">
      <c r="A21" s="1633" t="s">
        <v>639</v>
      </c>
      <c r="B21" s="1605" t="s">
        <v>613</v>
      </c>
      <c r="C21" s="1574">
        <v>0</v>
      </c>
      <c r="D21" s="1574">
        <v>0</v>
      </c>
      <c r="E21" s="1574">
        <v>0</v>
      </c>
      <c r="F21" s="1601">
        <v>0</v>
      </c>
      <c r="G21" s="1442">
        <v>0</v>
      </c>
      <c r="H21" s="1442">
        <v>0</v>
      </c>
      <c r="I21" s="1442"/>
      <c r="J21" s="1285">
        <f t="shared" si="0"/>
        <v>0</v>
      </c>
      <c r="K21" s="1507" t="s">
        <v>613</v>
      </c>
      <c r="L21" s="1580" t="s">
        <v>613</v>
      </c>
      <c r="M21" s="1443">
        <v>0</v>
      </c>
      <c r="N21" s="1285"/>
      <c r="O21" s="1639"/>
      <c r="P21" s="1285"/>
      <c r="Q21" s="1442" t="s">
        <v>613</v>
      </c>
      <c r="R21" s="1533" t="s">
        <v>613</v>
      </c>
      <c r="T21" s="1534"/>
      <c r="U21" s="1534"/>
      <c r="V21" s="1442"/>
    </row>
    <row r="22" spans="1:22" ht="14.25">
      <c r="A22" s="1640" t="s">
        <v>641</v>
      </c>
      <c r="B22" s="1606" t="s">
        <v>613</v>
      </c>
      <c r="C22" s="1603">
        <v>34038</v>
      </c>
      <c r="D22" s="1603">
        <v>33242</v>
      </c>
      <c r="E22" s="1603">
        <v>33404</v>
      </c>
      <c r="F22" s="1603">
        <v>32231</v>
      </c>
      <c r="G22" s="1445">
        <v>31385</v>
      </c>
      <c r="H22" s="1445">
        <v>30771</v>
      </c>
      <c r="I22" s="1445">
        <v>31231</v>
      </c>
      <c r="J22" s="1446">
        <v>31152</v>
      </c>
      <c r="K22" s="1607">
        <f>K35</f>
        <v>30996</v>
      </c>
      <c r="L22" s="1613">
        <f>L35</f>
        <v>31715</v>
      </c>
      <c r="M22" s="1572">
        <v>7866</v>
      </c>
      <c r="N22" s="1243"/>
      <c r="O22" s="1243"/>
      <c r="P22" s="1277"/>
      <c r="Q22" s="1449">
        <f>SUM(M22:P22)</f>
        <v>7866</v>
      </c>
      <c r="R22" s="1536">
        <f>(Q22/L22)*100</f>
        <v>24.8021440958537</v>
      </c>
      <c r="T22" s="1517"/>
      <c r="U22" s="1517"/>
      <c r="V22" s="1445"/>
    </row>
    <row r="23" spans="1:22" ht="14.25">
      <c r="A23" s="1637" t="s">
        <v>643</v>
      </c>
      <c r="B23" s="1602" t="s">
        <v>613</v>
      </c>
      <c r="C23" s="1574">
        <v>230</v>
      </c>
      <c r="D23" s="1574">
        <v>0</v>
      </c>
      <c r="E23" s="1574"/>
      <c r="F23" s="1574"/>
      <c r="G23" s="1451">
        <v>0</v>
      </c>
      <c r="H23" s="1451">
        <v>0</v>
      </c>
      <c r="I23" s="1451"/>
      <c r="J23" s="1451">
        <v>0</v>
      </c>
      <c r="K23" s="1608"/>
      <c r="L23" s="1614"/>
      <c r="M23" s="1452"/>
      <c r="N23" s="1244"/>
      <c r="O23" s="1250"/>
      <c r="P23" s="1280"/>
      <c r="Q23" s="1454">
        <f aca="true" t="shared" si="1" ref="Q23:Q45">SUM(M23:P23)</f>
        <v>0</v>
      </c>
      <c r="R23" s="1544" t="e">
        <f aca="true" t="shared" si="2" ref="R23:R45">(Q23/L23)*100</f>
        <v>#DIV/0!</v>
      </c>
      <c r="T23" s="1514"/>
      <c r="U23" s="1514"/>
      <c r="V23" s="1451"/>
    </row>
    <row r="24" spans="1:22" ht="15" thickBot="1">
      <c r="A24" s="1633" t="s">
        <v>645</v>
      </c>
      <c r="B24" s="1605">
        <v>672</v>
      </c>
      <c r="C24" s="1609">
        <v>10265</v>
      </c>
      <c r="D24" s="1609">
        <v>11176</v>
      </c>
      <c r="E24" s="1609">
        <v>10817</v>
      </c>
      <c r="F24" s="1601">
        <v>10900</v>
      </c>
      <c r="G24" s="1456">
        <v>9850</v>
      </c>
      <c r="H24" s="1456">
        <v>8800</v>
      </c>
      <c r="I24" s="1456">
        <v>8800</v>
      </c>
      <c r="J24" s="1456">
        <v>8400</v>
      </c>
      <c r="K24" s="1610">
        <f>SUM(K25:K29)</f>
        <v>8800</v>
      </c>
      <c r="L24" s="1615">
        <f>SUM(L25:L29)</f>
        <v>8800</v>
      </c>
      <c r="M24" s="1573">
        <v>2190</v>
      </c>
      <c r="N24" s="1290"/>
      <c r="O24" s="1271"/>
      <c r="P24" s="1285"/>
      <c r="Q24" s="1459">
        <f t="shared" si="1"/>
        <v>2190</v>
      </c>
      <c r="R24" s="1541">
        <f t="shared" si="2"/>
        <v>24.886363636363637</v>
      </c>
      <c r="T24" s="1505"/>
      <c r="U24" s="1505"/>
      <c r="V24" s="1456"/>
    </row>
    <row r="25" spans="1:22" ht="14.25">
      <c r="A25" s="1635" t="s">
        <v>646</v>
      </c>
      <c r="B25" s="1606">
        <v>501</v>
      </c>
      <c r="C25" s="1574">
        <v>5346</v>
      </c>
      <c r="D25" s="1574">
        <v>6445</v>
      </c>
      <c r="E25" s="1574">
        <v>6094</v>
      </c>
      <c r="F25" s="1577">
        <v>5295</v>
      </c>
      <c r="G25" s="1446">
        <v>5297</v>
      </c>
      <c r="H25" s="1446">
        <v>4512</v>
      </c>
      <c r="I25" s="1446">
        <v>5142</v>
      </c>
      <c r="J25" s="1446">
        <v>5288</v>
      </c>
      <c r="K25" s="1607">
        <v>1100</v>
      </c>
      <c r="L25" s="1613">
        <v>1100</v>
      </c>
      <c r="M25" s="1447">
        <v>1137</v>
      </c>
      <c r="N25" s="1243"/>
      <c r="O25" s="1243"/>
      <c r="P25" s="1277"/>
      <c r="Q25" s="1449">
        <f t="shared" si="1"/>
        <v>1137</v>
      </c>
      <c r="R25" s="1536">
        <f t="shared" si="2"/>
        <v>103.36363636363637</v>
      </c>
      <c r="T25" s="1577"/>
      <c r="U25" s="1530"/>
      <c r="V25" s="1446"/>
    </row>
    <row r="26" spans="1:22" ht="14.25">
      <c r="A26" s="1637" t="s">
        <v>648</v>
      </c>
      <c r="B26" s="1602">
        <v>502</v>
      </c>
      <c r="C26" s="1574">
        <v>3410</v>
      </c>
      <c r="D26" s="1574">
        <v>3650</v>
      </c>
      <c r="E26" s="1574">
        <v>3802</v>
      </c>
      <c r="F26" s="1574">
        <v>3536</v>
      </c>
      <c r="G26" s="1451">
        <v>4465</v>
      </c>
      <c r="H26" s="1451">
        <v>3956</v>
      </c>
      <c r="I26" s="1451">
        <v>3421</v>
      </c>
      <c r="J26" s="1451">
        <v>3914</v>
      </c>
      <c r="K26" s="1608">
        <v>4300</v>
      </c>
      <c r="L26" s="1614">
        <v>4300</v>
      </c>
      <c r="M26" s="1452">
        <v>1484</v>
      </c>
      <c r="N26" s="1244"/>
      <c r="O26" s="1250"/>
      <c r="P26" s="1280"/>
      <c r="Q26" s="1454">
        <f t="shared" si="1"/>
        <v>1484</v>
      </c>
      <c r="R26" s="1544">
        <f t="shared" si="2"/>
        <v>34.51162790697674</v>
      </c>
      <c r="T26" s="1514"/>
      <c r="U26" s="1514"/>
      <c r="V26" s="1451"/>
    </row>
    <row r="27" spans="1:22" ht="14.25">
      <c r="A27" s="1637" t="s">
        <v>650</v>
      </c>
      <c r="B27" s="1602">
        <v>504</v>
      </c>
      <c r="C27" s="1574">
        <v>320</v>
      </c>
      <c r="D27" s="1574">
        <v>253.75</v>
      </c>
      <c r="E27" s="1574">
        <v>184</v>
      </c>
      <c r="F27" s="1574">
        <v>155</v>
      </c>
      <c r="G27" s="1451">
        <v>189</v>
      </c>
      <c r="H27" s="1451">
        <v>153</v>
      </c>
      <c r="I27" s="1451">
        <v>112</v>
      </c>
      <c r="J27" s="1451">
        <v>121</v>
      </c>
      <c r="K27" s="1608"/>
      <c r="L27" s="1614"/>
      <c r="M27" s="1452">
        <v>23</v>
      </c>
      <c r="N27" s="1244"/>
      <c r="O27" s="1250"/>
      <c r="P27" s="1280"/>
      <c r="Q27" s="1454">
        <f t="shared" si="1"/>
        <v>23</v>
      </c>
      <c r="R27" s="1544" t="e">
        <f t="shared" si="2"/>
        <v>#DIV/0!</v>
      </c>
      <c r="T27" s="1514"/>
      <c r="U27" s="1514"/>
      <c r="V27" s="1451"/>
    </row>
    <row r="28" spans="1:22" ht="14.25">
      <c r="A28" s="1637" t="s">
        <v>652</v>
      </c>
      <c r="B28" s="1602">
        <v>511</v>
      </c>
      <c r="C28" s="1574">
        <v>698</v>
      </c>
      <c r="D28" s="1574">
        <v>1404</v>
      </c>
      <c r="E28" s="1574">
        <v>568</v>
      </c>
      <c r="F28" s="1574">
        <v>1119</v>
      </c>
      <c r="G28" s="1451">
        <v>1050</v>
      </c>
      <c r="H28" s="1451">
        <v>857</v>
      </c>
      <c r="I28" s="1451">
        <v>1187</v>
      </c>
      <c r="J28" s="1451">
        <v>654</v>
      </c>
      <c r="K28" s="1608">
        <v>1100</v>
      </c>
      <c r="L28" s="1614">
        <v>1100</v>
      </c>
      <c r="M28" s="1452">
        <v>110</v>
      </c>
      <c r="N28" s="1244"/>
      <c r="O28" s="1250"/>
      <c r="P28" s="1280"/>
      <c r="Q28" s="1454">
        <f t="shared" si="1"/>
        <v>110</v>
      </c>
      <c r="R28" s="1544">
        <f t="shared" si="2"/>
        <v>10</v>
      </c>
      <c r="T28" s="1514"/>
      <c r="U28" s="1514"/>
      <c r="V28" s="1451"/>
    </row>
    <row r="29" spans="1:22" ht="14.25">
      <c r="A29" s="1637" t="s">
        <v>654</v>
      </c>
      <c r="B29" s="1602">
        <v>518</v>
      </c>
      <c r="C29" s="1574">
        <v>2744</v>
      </c>
      <c r="D29" s="1574">
        <v>2465</v>
      </c>
      <c r="E29" s="1574">
        <v>3548</v>
      </c>
      <c r="F29" s="1574">
        <v>3195</v>
      </c>
      <c r="G29" s="1451">
        <v>1832</v>
      </c>
      <c r="H29" s="1451">
        <v>1877</v>
      </c>
      <c r="I29" s="1451">
        <v>1989</v>
      </c>
      <c r="J29" s="1451">
        <v>2002</v>
      </c>
      <c r="K29" s="1608">
        <v>2300</v>
      </c>
      <c r="L29" s="1614">
        <v>2300</v>
      </c>
      <c r="M29" s="1452">
        <v>350</v>
      </c>
      <c r="N29" s="1244"/>
      <c r="O29" s="1250"/>
      <c r="P29" s="1280"/>
      <c r="Q29" s="1454">
        <f t="shared" si="1"/>
        <v>350</v>
      </c>
      <c r="R29" s="1544">
        <f t="shared" si="2"/>
        <v>15.217391304347828</v>
      </c>
      <c r="T29" s="1514"/>
      <c r="U29" s="1514"/>
      <c r="V29" s="1451"/>
    </row>
    <row r="30" spans="1:22" ht="14.25">
      <c r="A30" s="1637" t="s">
        <v>656</v>
      </c>
      <c r="B30" s="1602">
        <v>521</v>
      </c>
      <c r="C30" s="1574">
        <v>17448</v>
      </c>
      <c r="D30" s="1574">
        <v>17077</v>
      </c>
      <c r="E30" s="1574">
        <v>16713</v>
      </c>
      <c r="F30" s="1574">
        <v>16245</v>
      </c>
      <c r="G30" s="1451">
        <v>16486</v>
      </c>
      <c r="H30" s="1451">
        <v>16926</v>
      </c>
      <c r="I30" s="1451">
        <v>17022</v>
      </c>
      <c r="J30" s="1451">
        <v>16937</v>
      </c>
      <c r="K30" s="1608">
        <v>16058</v>
      </c>
      <c r="L30" s="1614">
        <v>16591</v>
      </c>
      <c r="M30" s="1452">
        <v>4057</v>
      </c>
      <c r="N30" s="1244"/>
      <c r="O30" s="1250"/>
      <c r="P30" s="1280"/>
      <c r="Q30" s="1454">
        <f t="shared" si="1"/>
        <v>4057</v>
      </c>
      <c r="R30" s="1544">
        <f t="shared" si="2"/>
        <v>24.453016695798926</v>
      </c>
      <c r="T30" s="1514"/>
      <c r="U30" s="1514"/>
      <c r="V30" s="1451"/>
    </row>
    <row r="31" spans="1:22" ht="14.25">
      <c r="A31" s="1637" t="s">
        <v>658</v>
      </c>
      <c r="B31" s="1602" t="s">
        <v>660</v>
      </c>
      <c r="C31" s="1574">
        <v>6393</v>
      </c>
      <c r="D31" s="1574">
        <v>6173</v>
      </c>
      <c r="E31" s="1574">
        <v>5777</v>
      </c>
      <c r="F31" s="1574">
        <v>5864</v>
      </c>
      <c r="G31" s="1451">
        <v>5751</v>
      </c>
      <c r="H31" s="1451">
        <v>5680</v>
      </c>
      <c r="I31" s="1451">
        <v>5859</v>
      </c>
      <c r="J31" s="1451">
        <v>5896</v>
      </c>
      <c r="K31" s="1608">
        <v>5620</v>
      </c>
      <c r="L31" s="1614">
        <v>5806</v>
      </c>
      <c r="M31" s="1452">
        <v>1399</v>
      </c>
      <c r="N31" s="1244"/>
      <c r="O31" s="1250"/>
      <c r="P31" s="1280"/>
      <c r="Q31" s="1454">
        <f t="shared" si="1"/>
        <v>1399</v>
      </c>
      <c r="R31" s="1544">
        <f t="shared" si="2"/>
        <v>24.095763003789184</v>
      </c>
      <c r="T31" s="1574"/>
      <c r="U31" s="1514"/>
      <c r="V31" s="1451"/>
    </row>
    <row r="32" spans="1:22" ht="14.25">
      <c r="A32" s="1637" t="s">
        <v>661</v>
      </c>
      <c r="B32" s="1602">
        <v>557</v>
      </c>
      <c r="C32" s="1574">
        <v>0</v>
      </c>
      <c r="D32" s="1574">
        <v>0</v>
      </c>
      <c r="E32" s="1574">
        <v>7</v>
      </c>
      <c r="F32" s="1574">
        <v>0</v>
      </c>
      <c r="G32" s="1451">
        <v>0</v>
      </c>
      <c r="H32" s="1451">
        <v>0</v>
      </c>
      <c r="I32" s="1451"/>
      <c r="J32" s="1451">
        <v>0</v>
      </c>
      <c r="K32" s="1608"/>
      <c r="L32" s="1614"/>
      <c r="M32" s="1452"/>
      <c r="N32" s="1244"/>
      <c r="O32" s="1250"/>
      <c r="P32" s="1280"/>
      <c r="Q32" s="1454">
        <f t="shared" si="1"/>
        <v>0</v>
      </c>
      <c r="R32" s="1544" t="e">
        <f t="shared" si="2"/>
        <v>#DIV/0!</v>
      </c>
      <c r="T32" s="1514"/>
      <c r="U32" s="1514"/>
      <c r="V32" s="1451"/>
    </row>
    <row r="33" spans="1:22" ht="14.25">
      <c r="A33" s="1637" t="s">
        <v>663</v>
      </c>
      <c r="B33" s="1602">
        <v>551</v>
      </c>
      <c r="C33" s="1574">
        <v>367</v>
      </c>
      <c r="D33" s="1574">
        <v>377</v>
      </c>
      <c r="E33" s="1574">
        <v>441</v>
      </c>
      <c r="F33" s="1574">
        <v>313</v>
      </c>
      <c r="G33" s="1451">
        <v>215</v>
      </c>
      <c r="H33" s="1451">
        <v>147</v>
      </c>
      <c r="I33" s="1451">
        <v>132</v>
      </c>
      <c r="J33" s="1451">
        <v>110</v>
      </c>
      <c r="K33" s="1608"/>
      <c r="L33" s="1614"/>
      <c r="M33" s="1452">
        <v>34</v>
      </c>
      <c r="N33" s="1244"/>
      <c r="O33" s="1250"/>
      <c r="P33" s="1280"/>
      <c r="Q33" s="1454">
        <f t="shared" si="1"/>
        <v>34</v>
      </c>
      <c r="R33" s="1544" t="e">
        <f t="shared" si="2"/>
        <v>#DIV/0!</v>
      </c>
      <c r="T33" s="1574"/>
      <c r="U33" s="1514"/>
      <c r="V33" s="1451"/>
    </row>
    <row r="34" spans="1:22" ht="15" thickBot="1">
      <c r="A34" s="1632" t="s">
        <v>665</v>
      </c>
      <c r="B34" s="1611" t="s">
        <v>666</v>
      </c>
      <c r="C34" s="1604">
        <v>655</v>
      </c>
      <c r="D34" s="1604">
        <v>138</v>
      </c>
      <c r="E34" s="1604">
        <v>309</v>
      </c>
      <c r="F34" s="1576">
        <v>154</v>
      </c>
      <c r="G34" s="1466">
        <v>438</v>
      </c>
      <c r="H34" s="1466">
        <v>900</v>
      </c>
      <c r="I34" s="1466">
        <v>1805</v>
      </c>
      <c r="J34" s="1466">
        <v>1143</v>
      </c>
      <c r="K34" s="1612">
        <v>518</v>
      </c>
      <c r="L34" s="1616">
        <v>518</v>
      </c>
      <c r="M34" s="1575">
        <v>344</v>
      </c>
      <c r="N34" s="1290"/>
      <c r="O34" s="1250"/>
      <c r="P34" s="1285"/>
      <c r="Q34" s="1459">
        <f t="shared" si="1"/>
        <v>344</v>
      </c>
      <c r="R34" s="1541">
        <f t="shared" si="2"/>
        <v>66.40926640926641</v>
      </c>
      <c r="T34" s="1576"/>
      <c r="U34" s="1534"/>
      <c r="V34" s="1466"/>
    </row>
    <row r="35" spans="1:22" ht="15" thickBot="1">
      <c r="A35" s="1638" t="s">
        <v>667</v>
      </c>
      <c r="B35" s="1494"/>
      <c r="C35" s="1588">
        <f aca="true" t="shared" si="3" ref="C35:M35">SUM(C25:C34)</f>
        <v>37381</v>
      </c>
      <c r="D35" s="1588">
        <f t="shared" si="3"/>
        <v>37982.75</v>
      </c>
      <c r="E35" s="1588">
        <f t="shared" si="3"/>
        <v>37443</v>
      </c>
      <c r="F35" s="1588">
        <f t="shared" si="3"/>
        <v>35876</v>
      </c>
      <c r="G35" s="1424">
        <f>SUM(G25:G34)</f>
        <v>35723</v>
      </c>
      <c r="H35" s="1424">
        <f>SUM(H25:H34)</f>
        <v>35008</v>
      </c>
      <c r="I35" s="1424">
        <v>36670</v>
      </c>
      <c r="J35" s="1424">
        <v>36065</v>
      </c>
      <c r="K35" s="1641">
        <f t="shared" si="3"/>
        <v>30996</v>
      </c>
      <c r="L35" s="1642">
        <f t="shared" si="3"/>
        <v>31715</v>
      </c>
      <c r="M35" s="1642">
        <f t="shared" si="3"/>
        <v>8938</v>
      </c>
      <c r="N35" s="1643"/>
      <c r="O35" s="1642"/>
      <c r="P35" s="1644"/>
      <c r="Q35" s="1424">
        <f t="shared" si="1"/>
        <v>8938</v>
      </c>
      <c r="R35" s="1552">
        <f t="shared" si="2"/>
        <v>28.18224814756424</v>
      </c>
      <c r="T35" s="1424">
        <f>SUM(T25:T34)</f>
        <v>0</v>
      </c>
      <c r="U35" s="1424">
        <f>SUM(U25:U34)</f>
        <v>0</v>
      </c>
      <c r="V35" s="1424">
        <f>SUM(V25:V34)</f>
        <v>0</v>
      </c>
    </row>
    <row r="36" spans="1:22" ht="14.25">
      <c r="A36" s="1635" t="s">
        <v>669</v>
      </c>
      <c r="B36" s="1606">
        <v>601</v>
      </c>
      <c r="C36" s="1577">
        <v>2877</v>
      </c>
      <c r="D36" s="1577">
        <v>3123</v>
      </c>
      <c r="E36" s="1577">
        <v>3105</v>
      </c>
      <c r="F36" s="1577">
        <v>2093</v>
      </c>
      <c r="G36" s="1446">
        <v>1973</v>
      </c>
      <c r="H36" s="1446">
        <v>1538</v>
      </c>
      <c r="I36" s="1446">
        <v>1688</v>
      </c>
      <c r="J36" s="1446">
        <v>1907</v>
      </c>
      <c r="K36" s="1607"/>
      <c r="L36" s="1613"/>
      <c r="M36" s="1572">
        <v>506</v>
      </c>
      <c r="N36" s="1244"/>
      <c r="O36" s="1250"/>
      <c r="P36" s="1277"/>
      <c r="Q36" s="1449">
        <f t="shared" si="1"/>
        <v>506</v>
      </c>
      <c r="R36" s="1536" t="e">
        <f t="shared" si="2"/>
        <v>#DIV/0!</v>
      </c>
      <c r="T36" s="1530"/>
      <c r="U36" s="1530"/>
      <c r="V36" s="1446"/>
    </row>
    <row r="37" spans="1:22" ht="14.25">
      <c r="A37" s="1637" t="s">
        <v>671</v>
      </c>
      <c r="B37" s="1602">
        <v>602</v>
      </c>
      <c r="C37" s="1574">
        <v>763</v>
      </c>
      <c r="D37" s="1574">
        <v>489</v>
      </c>
      <c r="E37" s="1574">
        <v>687</v>
      </c>
      <c r="F37" s="1574">
        <v>1081</v>
      </c>
      <c r="G37" s="1451">
        <v>1393</v>
      </c>
      <c r="H37" s="1451">
        <v>1905</v>
      </c>
      <c r="I37" s="1451">
        <v>2600</v>
      </c>
      <c r="J37" s="1451">
        <v>2697</v>
      </c>
      <c r="K37" s="1608"/>
      <c r="L37" s="1614"/>
      <c r="M37" s="1452">
        <v>551</v>
      </c>
      <c r="N37" s="1244"/>
      <c r="O37" s="1250"/>
      <c r="P37" s="1280"/>
      <c r="Q37" s="1454">
        <f t="shared" si="1"/>
        <v>551</v>
      </c>
      <c r="R37" s="1544" t="e">
        <f t="shared" si="2"/>
        <v>#DIV/0!</v>
      </c>
      <c r="T37" s="1514"/>
      <c r="U37" s="1514"/>
      <c r="V37" s="1451"/>
    </row>
    <row r="38" spans="1:22" ht="14.25">
      <c r="A38" s="1637" t="s">
        <v>673</v>
      </c>
      <c r="B38" s="1602">
        <v>604</v>
      </c>
      <c r="C38" s="1574">
        <v>405.61</v>
      </c>
      <c r="D38" s="1574">
        <v>342.28</v>
      </c>
      <c r="E38" s="1574">
        <v>251</v>
      </c>
      <c r="F38" s="1574">
        <v>205</v>
      </c>
      <c r="G38" s="1451">
        <v>255</v>
      </c>
      <c r="H38" s="1451">
        <v>200</v>
      </c>
      <c r="I38" s="1451">
        <v>181</v>
      </c>
      <c r="J38" s="1451">
        <v>178</v>
      </c>
      <c r="K38" s="1608"/>
      <c r="L38" s="1614"/>
      <c r="M38" s="1452">
        <v>21</v>
      </c>
      <c r="N38" s="1244"/>
      <c r="O38" s="1250"/>
      <c r="P38" s="1280"/>
      <c r="Q38" s="1454">
        <f t="shared" si="1"/>
        <v>21</v>
      </c>
      <c r="R38" s="1544" t="e">
        <f t="shared" si="2"/>
        <v>#DIV/0!</v>
      </c>
      <c r="T38" s="1514"/>
      <c r="U38" s="1514"/>
      <c r="V38" s="1451"/>
    </row>
    <row r="39" spans="1:22" ht="14.25">
      <c r="A39" s="1637" t="s">
        <v>675</v>
      </c>
      <c r="B39" s="1602" t="s">
        <v>677</v>
      </c>
      <c r="C39" s="1574">
        <v>33807</v>
      </c>
      <c r="D39" s="1574">
        <v>33241</v>
      </c>
      <c r="E39" s="1574">
        <v>33404</v>
      </c>
      <c r="F39" s="1574">
        <v>32231</v>
      </c>
      <c r="G39" s="1451">
        <v>31385</v>
      </c>
      <c r="H39" s="1451">
        <v>30771</v>
      </c>
      <c r="I39" s="1451">
        <v>31231</v>
      </c>
      <c r="J39" s="1451">
        <v>31152</v>
      </c>
      <c r="K39" s="1608">
        <v>30996</v>
      </c>
      <c r="L39" s="1614">
        <v>31715</v>
      </c>
      <c r="M39" s="1452">
        <v>7866</v>
      </c>
      <c r="N39" s="1244"/>
      <c r="O39" s="1250"/>
      <c r="P39" s="1280"/>
      <c r="Q39" s="1454">
        <f t="shared" si="1"/>
        <v>7866</v>
      </c>
      <c r="R39" s="1544">
        <f t="shared" si="2"/>
        <v>24.8021440958537</v>
      </c>
      <c r="T39" s="1514"/>
      <c r="U39" s="1514"/>
      <c r="V39" s="1451"/>
    </row>
    <row r="40" spans="1:22" ht="15" thickBot="1">
      <c r="A40" s="1632" t="s">
        <v>678</v>
      </c>
      <c r="B40" s="1611" t="s">
        <v>679</v>
      </c>
      <c r="C40" s="1604">
        <v>171</v>
      </c>
      <c r="D40" s="1604">
        <v>876</v>
      </c>
      <c r="E40" s="1604">
        <v>313</v>
      </c>
      <c r="F40" s="1576">
        <v>410</v>
      </c>
      <c r="G40" s="1466">
        <v>794</v>
      </c>
      <c r="H40" s="1466">
        <v>692</v>
      </c>
      <c r="I40" s="1466">
        <v>973</v>
      </c>
      <c r="J40" s="1466">
        <v>293</v>
      </c>
      <c r="K40" s="1612"/>
      <c r="L40" s="1616"/>
      <c r="M40" s="1575">
        <v>24</v>
      </c>
      <c r="N40" s="1244"/>
      <c r="O40" s="1271"/>
      <c r="P40" s="1285"/>
      <c r="Q40" s="1459">
        <f t="shared" si="1"/>
        <v>24</v>
      </c>
      <c r="R40" s="1541" t="e">
        <f t="shared" si="2"/>
        <v>#DIV/0!</v>
      </c>
      <c r="T40" s="1576"/>
      <c r="U40" s="1534"/>
      <c r="V40" s="1466"/>
    </row>
    <row r="41" spans="1:22" ht="15" thickBot="1">
      <c r="A41" s="1638" t="s">
        <v>680</v>
      </c>
      <c r="B41" s="1494" t="s">
        <v>613</v>
      </c>
      <c r="C41" s="1588">
        <f aca="true" t="shared" si="4" ref="C41:P41">SUM(C36:C40)</f>
        <v>38023.61</v>
      </c>
      <c r="D41" s="1588">
        <f t="shared" si="4"/>
        <v>38071.28</v>
      </c>
      <c r="E41" s="1588">
        <f t="shared" si="4"/>
        <v>37760</v>
      </c>
      <c r="F41" s="1588">
        <f t="shared" si="4"/>
        <v>36020</v>
      </c>
      <c r="G41" s="1424">
        <f>SUM(G36:G40)</f>
        <v>35800</v>
      </c>
      <c r="H41" s="1424">
        <f>SUM(H36:H40)</f>
        <v>35106</v>
      </c>
      <c r="I41" s="1424">
        <v>36674</v>
      </c>
      <c r="J41" s="1424">
        <v>36227</v>
      </c>
      <c r="K41" s="1641">
        <f t="shared" si="4"/>
        <v>30996</v>
      </c>
      <c r="L41" s="1642">
        <f t="shared" si="4"/>
        <v>31715</v>
      </c>
      <c r="M41" s="1424">
        <f t="shared" si="4"/>
        <v>8968</v>
      </c>
      <c r="N41" s="1424">
        <f t="shared" si="4"/>
        <v>0</v>
      </c>
      <c r="O41" s="1424">
        <f t="shared" si="4"/>
        <v>0</v>
      </c>
      <c r="P41" s="1645">
        <f t="shared" si="4"/>
        <v>0</v>
      </c>
      <c r="Q41" s="1424">
        <f t="shared" si="1"/>
        <v>8968</v>
      </c>
      <c r="R41" s="1552">
        <f t="shared" si="2"/>
        <v>28.276840611697935</v>
      </c>
      <c r="T41" s="1424">
        <f>SUM(T36:T40)</f>
        <v>0</v>
      </c>
      <c r="U41" s="1424">
        <f>SUM(U36:U40)</f>
        <v>0</v>
      </c>
      <c r="V41" s="1424">
        <f>SUM(V36:V40)</f>
        <v>0</v>
      </c>
    </row>
    <row r="42" spans="1:22" ht="6.75" customHeight="1" thickBot="1">
      <c r="A42" s="1632"/>
      <c r="B42" s="1583"/>
      <c r="C42" s="1604"/>
      <c r="D42" s="1604"/>
      <c r="E42" s="1604"/>
      <c r="F42" s="1646"/>
      <c r="G42" s="1556"/>
      <c r="H42" s="1556"/>
      <c r="I42" s="1556"/>
      <c r="J42" s="1556"/>
      <c r="K42" s="1647"/>
      <c r="L42" s="1648"/>
      <c r="M42" s="1522"/>
      <c r="N42" s="1528"/>
      <c r="O42" s="1559"/>
      <c r="P42" s="1308"/>
      <c r="Q42" s="1560"/>
      <c r="R42" s="1536"/>
      <c r="T42" s="1522"/>
      <c r="U42" s="1522"/>
      <c r="V42" s="1522"/>
    </row>
    <row r="43" spans="1:22" ht="15" thickBot="1">
      <c r="A43" s="1649" t="s">
        <v>682</v>
      </c>
      <c r="B43" s="1494" t="s">
        <v>613</v>
      </c>
      <c r="C43" s="1588">
        <f aca="true" t="shared" si="5" ref="C43:P43">C41-C39</f>
        <v>4216.610000000001</v>
      </c>
      <c r="D43" s="1588">
        <f t="shared" si="5"/>
        <v>4830.279999999999</v>
      </c>
      <c r="E43" s="1588">
        <f t="shared" si="5"/>
        <v>4356</v>
      </c>
      <c r="F43" s="1588">
        <f>F41-F39</f>
        <v>3789</v>
      </c>
      <c r="G43" s="1424">
        <f>G41-G39</f>
        <v>4415</v>
      </c>
      <c r="H43" s="1424">
        <f>H41-H39</f>
        <v>4335</v>
      </c>
      <c r="I43" s="1424">
        <v>5443</v>
      </c>
      <c r="J43" s="1424">
        <v>5075</v>
      </c>
      <c r="K43" s="1265">
        <f>K41-K39</f>
        <v>0</v>
      </c>
      <c r="L43" s="1589">
        <f t="shared" si="5"/>
        <v>0</v>
      </c>
      <c r="M43" s="1424">
        <f t="shared" si="5"/>
        <v>1102</v>
      </c>
      <c r="N43" s="1424">
        <f t="shared" si="5"/>
        <v>0</v>
      </c>
      <c r="O43" s="1424">
        <f t="shared" si="5"/>
        <v>0</v>
      </c>
      <c r="P43" s="1424">
        <f t="shared" si="5"/>
        <v>0</v>
      </c>
      <c r="Q43" s="1560">
        <f t="shared" si="1"/>
        <v>1102</v>
      </c>
      <c r="R43" s="1536" t="e">
        <f t="shared" si="2"/>
        <v>#DIV/0!</v>
      </c>
      <c r="T43" s="1424">
        <f>T41-T39</f>
        <v>0</v>
      </c>
      <c r="U43" s="1424">
        <f>U41-U39</f>
        <v>0</v>
      </c>
      <c r="V43" s="1424">
        <f>V41-V39</f>
        <v>0</v>
      </c>
    </row>
    <row r="44" spans="1:22" ht="15" thickBot="1">
      <c r="A44" s="1638" t="s">
        <v>683</v>
      </c>
      <c r="B44" s="1494" t="s">
        <v>613</v>
      </c>
      <c r="C44" s="1588">
        <f aca="true" t="shared" si="6" ref="C44:P44">C41-C35</f>
        <v>642.6100000000006</v>
      </c>
      <c r="D44" s="1588">
        <f t="shared" si="6"/>
        <v>88.52999999999884</v>
      </c>
      <c r="E44" s="1588">
        <f t="shared" si="6"/>
        <v>317</v>
      </c>
      <c r="F44" s="1588">
        <f>F41-F35</f>
        <v>144</v>
      </c>
      <c r="G44" s="1424">
        <f>G41-G35</f>
        <v>77</v>
      </c>
      <c r="H44" s="1424">
        <f>H41-H35</f>
        <v>98</v>
      </c>
      <c r="I44" s="1424">
        <v>4</v>
      </c>
      <c r="J44" s="1424">
        <v>162</v>
      </c>
      <c r="K44" s="1265">
        <f>K41-K35</f>
        <v>0</v>
      </c>
      <c r="L44" s="1589">
        <f t="shared" si="6"/>
        <v>0</v>
      </c>
      <c r="M44" s="1424">
        <f t="shared" si="6"/>
        <v>30</v>
      </c>
      <c r="N44" s="1424">
        <f t="shared" si="6"/>
        <v>0</v>
      </c>
      <c r="O44" s="1424">
        <f t="shared" si="6"/>
        <v>0</v>
      </c>
      <c r="P44" s="1424">
        <f t="shared" si="6"/>
        <v>0</v>
      </c>
      <c r="Q44" s="1560">
        <f t="shared" si="1"/>
        <v>30</v>
      </c>
      <c r="R44" s="1536" t="e">
        <f t="shared" si="2"/>
        <v>#DIV/0!</v>
      </c>
      <c r="T44" s="1424">
        <f>T41-T35</f>
        <v>0</v>
      </c>
      <c r="U44" s="1424">
        <f>U41-U35</f>
        <v>0</v>
      </c>
      <c r="V44" s="1424">
        <f>V41-V35</f>
        <v>0</v>
      </c>
    </row>
    <row r="45" spans="1:22" ht="15" thickBot="1">
      <c r="A45" s="1650" t="s">
        <v>685</v>
      </c>
      <c r="B45" s="1584" t="s">
        <v>613</v>
      </c>
      <c r="C45" s="1588">
        <f aca="true" t="shared" si="7" ref="C45:P45">C44-C39</f>
        <v>-33164.39</v>
      </c>
      <c r="D45" s="1588">
        <f t="shared" si="7"/>
        <v>-33152.47</v>
      </c>
      <c r="E45" s="1588">
        <f t="shared" si="7"/>
        <v>-33087</v>
      </c>
      <c r="F45" s="1588">
        <f t="shared" si="7"/>
        <v>-32087</v>
      </c>
      <c r="G45" s="1424">
        <f>G44-G39</f>
        <v>-31308</v>
      </c>
      <c r="H45" s="1424">
        <f>H44-H39</f>
        <v>-30673</v>
      </c>
      <c r="I45" s="1424">
        <v>31227</v>
      </c>
      <c r="J45" s="1424">
        <v>-30990</v>
      </c>
      <c r="K45" s="1265">
        <f t="shared" si="7"/>
        <v>-30996</v>
      </c>
      <c r="L45" s="1589">
        <f t="shared" si="7"/>
        <v>-31715</v>
      </c>
      <c r="M45" s="1424">
        <f t="shared" si="7"/>
        <v>-7836</v>
      </c>
      <c r="N45" s="1424">
        <f t="shared" si="7"/>
        <v>0</v>
      </c>
      <c r="O45" s="1424">
        <f t="shared" si="7"/>
        <v>0</v>
      </c>
      <c r="P45" s="1424">
        <f t="shared" si="7"/>
        <v>0</v>
      </c>
      <c r="Q45" s="1651">
        <f t="shared" si="1"/>
        <v>-7836</v>
      </c>
      <c r="R45" s="1552">
        <f t="shared" si="2"/>
        <v>24.70755163172001</v>
      </c>
      <c r="T45" s="1424">
        <f>T44-T39</f>
        <v>0</v>
      </c>
      <c r="U45" s="1424">
        <f>U44-U39</f>
        <v>0</v>
      </c>
      <c r="V45" s="1424">
        <f>V44-V39</f>
        <v>0</v>
      </c>
    </row>
    <row r="46" ht="12.75">
      <c r="A46" s="1160"/>
    </row>
    <row r="47" spans="1:2" ht="12.75">
      <c r="A47" s="1537"/>
      <c r="B47" s="1566"/>
    </row>
    <row r="48" ht="39.75" customHeight="1" hidden="1">
      <c r="A48" s="1160"/>
    </row>
    <row r="49" spans="1:32" ht="14.25" hidden="1">
      <c r="A49" s="1157" t="s">
        <v>798</v>
      </c>
      <c r="C49" s="43"/>
      <c r="D49" s="43"/>
      <c r="E49" s="43"/>
      <c r="F49" s="43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ht="14.25" hidden="1">
      <c r="A50" s="1158" t="s">
        <v>799</v>
      </c>
      <c r="C50" s="43"/>
      <c r="D50" s="43"/>
      <c r="E50" s="43"/>
      <c r="F50" s="43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ht="14.25" hidden="1">
      <c r="A51" s="1652" t="s">
        <v>800</v>
      </c>
      <c r="C51" s="43"/>
      <c r="D51" s="43"/>
      <c r="E51" s="43"/>
      <c r="F51" s="43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ht="14.25" hidden="1">
      <c r="A52" s="1086"/>
      <c r="C52" s="43"/>
      <c r="D52" s="43"/>
      <c r="E52" s="43"/>
      <c r="F52" s="43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32" ht="12.75" hidden="1">
      <c r="A53" s="1160" t="s">
        <v>801</v>
      </c>
      <c r="C53" s="43"/>
      <c r="D53" s="43"/>
      <c r="E53" s="43"/>
      <c r="F53" s="43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ht="12.75" hidden="1">
      <c r="A54" s="1160"/>
      <c r="C54" s="43"/>
      <c r="D54" s="43"/>
      <c r="E54" s="43"/>
      <c r="F54" s="43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1:32" ht="12.75" hidden="1">
      <c r="A55" s="1160" t="s">
        <v>828</v>
      </c>
      <c r="C55" s="43"/>
      <c r="D55" s="43"/>
      <c r="E55" s="43"/>
      <c r="F55" s="43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ht="12.75">
      <c r="A56" s="1160"/>
    </row>
    <row r="57" ht="12.75">
      <c r="A57" s="1160"/>
    </row>
    <row r="58" ht="12.75">
      <c r="A58" s="1160"/>
    </row>
    <row r="59" ht="12.75">
      <c r="A59" s="1160"/>
    </row>
  </sheetData>
  <sheetProtection/>
  <mergeCells count="12">
    <mergeCell ref="M7:P7"/>
    <mergeCell ref="T7:V7"/>
    <mergeCell ref="A1:V1"/>
    <mergeCell ref="A7:A8"/>
    <mergeCell ref="B7:B8"/>
    <mergeCell ref="E7:E8"/>
    <mergeCell ref="F7:F8"/>
    <mergeCell ref="G7:G8"/>
    <mergeCell ref="H7:H8"/>
    <mergeCell ref="I7:I8"/>
    <mergeCell ref="J7:J8"/>
    <mergeCell ref="K7:L7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49" sqref="A49:IV55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3" width="6.421875" style="781" customWidth="1"/>
    <col min="4" max="4" width="11.7109375" style="43" hidden="1" customWidth="1"/>
    <col min="5" max="7" width="11.57421875" style="43" hidden="1" customWidth="1"/>
    <col min="8" max="11" width="11.57421875" style="585" hidden="1" customWidth="1"/>
    <col min="12" max="12" width="11.57421875" style="585" customWidth="1"/>
    <col min="13" max="13" width="11.421875" style="585" customWidth="1"/>
    <col min="14" max="14" width="9.8515625" style="585" customWidth="1"/>
    <col min="15" max="15" width="9.140625" style="585" customWidth="1"/>
    <col min="16" max="16" width="9.28125" style="585" customWidth="1"/>
    <col min="17" max="17" width="9.140625" style="585" customWidth="1"/>
    <col min="18" max="18" width="12.00390625" style="585" customWidth="1"/>
    <col min="19" max="19" width="9.140625" style="289" customWidth="1"/>
    <col min="20" max="20" width="3.421875" style="585" customWidth="1"/>
    <col min="21" max="21" width="12.57421875" style="585" hidden="1" customWidth="1"/>
    <col min="22" max="22" width="11.8515625" style="585" hidden="1" customWidth="1"/>
    <col min="23" max="23" width="12.00390625" style="585" hidden="1" customWidth="1"/>
    <col min="24" max="16384" width="9.140625" style="43" customWidth="1"/>
  </cols>
  <sheetData>
    <row r="1" spans="1:23" s="130" customFormat="1" ht="15">
      <c r="A1" s="1569" t="s">
        <v>765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U1" s="1569"/>
      <c r="V1" s="1569"/>
      <c r="W1" s="1569"/>
    </row>
    <row r="2" spans="1:14" ht="21.75" customHeight="1">
      <c r="A2" s="1207" t="s">
        <v>688</v>
      </c>
      <c r="B2" s="1088"/>
      <c r="M2" s="1089"/>
      <c r="N2" s="1089"/>
    </row>
    <row r="3" spans="1:14" ht="12.75">
      <c r="A3" s="1093"/>
      <c r="M3" s="1089"/>
      <c r="N3" s="1089"/>
    </row>
    <row r="4" spans="1:14" ht="12.75">
      <c r="A4" s="1160"/>
      <c r="B4" s="700"/>
      <c r="C4" s="783"/>
      <c r="D4" s="700"/>
      <c r="E4" s="700"/>
      <c r="M4" s="1089"/>
      <c r="N4" s="1089"/>
    </row>
    <row r="5" spans="1:14" ht="15">
      <c r="A5" s="1654" t="s">
        <v>809</v>
      </c>
      <c r="B5" s="1091"/>
      <c r="C5" s="1475" t="s">
        <v>829</v>
      </c>
      <c r="D5" s="1653"/>
      <c r="E5" s="1653"/>
      <c r="F5" s="1653"/>
      <c r="G5" s="1653"/>
      <c r="H5" s="1412"/>
      <c r="I5" s="1412"/>
      <c r="J5" s="1412"/>
      <c r="K5" s="1412"/>
      <c r="L5" s="960"/>
      <c r="M5" s="1321"/>
      <c r="N5" s="1321"/>
    </row>
    <row r="6" spans="1:14" ht="23.25" customHeight="1" thickBot="1">
      <c r="A6" s="1093" t="s">
        <v>586</v>
      </c>
      <c r="M6" s="1089"/>
      <c r="N6" s="1089"/>
    </row>
    <row r="7" spans="1:23" ht="13.5" thickBot="1">
      <c r="A7" s="1476" t="s">
        <v>29</v>
      </c>
      <c r="B7" s="1477" t="s">
        <v>590</v>
      </c>
      <c r="C7" s="1477" t="s">
        <v>593</v>
      </c>
      <c r="D7" s="547"/>
      <c r="E7" s="547"/>
      <c r="F7" s="1477" t="s">
        <v>830</v>
      </c>
      <c r="G7" s="1478" t="s">
        <v>769</v>
      </c>
      <c r="H7" s="1478" t="s">
        <v>770</v>
      </c>
      <c r="I7" s="1478" t="s">
        <v>771</v>
      </c>
      <c r="J7" s="1478" t="s">
        <v>772</v>
      </c>
      <c r="K7" s="1478" t="s">
        <v>773</v>
      </c>
      <c r="L7" s="1479" t="s">
        <v>774</v>
      </c>
      <c r="M7" s="1480"/>
      <c r="N7" s="1479" t="s">
        <v>775</v>
      </c>
      <c r="O7" s="1486"/>
      <c r="P7" s="1486"/>
      <c r="Q7" s="1480"/>
      <c r="R7" s="1483" t="s">
        <v>776</v>
      </c>
      <c r="S7" s="1484" t="s">
        <v>589</v>
      </c>
      <c r="U7" s="1485" t="s">
        <v>777</v>
      </c>
      <c r="V7" s="1486"/>
      <c r="W7" s="1480"/>
    </row>
    <row r="8" spans="1:23" ht="13.5" thickBot="1">
      <c r="A8" s="1487"/>
      <c r="B8" s="1488"/>
      <c r="C8" s="1488"/>
      <c r="D8" s="553" t="s">
        <v>767</v>
      </c>
      <c r="E8" s="553" t="s">
        <v>768</v>
      </c>
      <c r="F8" s="1488"/>
      <c r="G8" s="1488"/>
      <c r="H8" s="1488"/>
      <c r="I8" s="1488"/>
      <c r="J8" s="1488"/>
      <c r="K8" s="1488"/>
      <c r="L8" s="1489" t="s">
        <v>33</v>
      </c>
      <c r="M8" s="1489" t="s">
        <v>34</v>
      </c>
      <c r="N8" s="1490" t="s">
        <v>600</v>
      </c>
      <c r="O8" s="1491" t="s">
        <v>603</v>
      </c>
      <c r="P8" s="1492" t="s">
        <v>606</v>
      </c>
      <c r="Q8" s="1109" t="s">
        <v>609</v>
      </c>
      <c r="R8" s="1489" t="s">
        <v>610</v>
      </c>
      <c r="S8" s="1493" t="s">
        <v>611</v>
      </c>
      <c r="U8" s="1583" t="s">
        <v>778</v>
      </c>
      <c r="V8" s="1584" t="s">
        <v>779</v>
      </c>
      <c r="W8" s="1584" t="s">
        <v>780</v>
      </c>
    </row>
    <row r="9" spans="1:23" ht="12.75">
      <c r="A9" s="1495" t="s">
        <v>612</v>
      </c>
      <c r="B9" s="1496"/>
      <c r="C9" s="1220"/>
      <c r="D9" s="1497">
        <v>36</v>
      </c>
      <c r="E9" s="1497">
        <v>33</v>
      </c>
      <c r="F9" s="1497">
        <v>32</v>
      </c>
      <c r="G9" s="1570">
        <v>32</v>
      </c>
      <c r="H9" s="1430">
        <v>35</v>
      </c>
      <c r="I9" s="1430">
        <v>32</v>
      </c>
      <c r="J9" s="1430">
        <v>33</v>
      </c>
      <c r="K9" s="1498">
        <f>Q9</f>
        <v>0</v>
      </c>
      <c r="L9" s="1499"/>
      <c r="M9" s="1499"/>
      <c r="N9" s="1431">
        <v>36</v>
      </c>
      <c r="O9" s="1498"/>
      <c r="P9" s="1500"/>
      <c r="Q9" s="1498"/>
      <c r="R9" s="1440" t="s">
        <v>613</v>
      </c>
      <c r="S9" s="1501" t="s">
        <v>613</v>
      </c>
      <c r="T9" s="1228"/>
      <c r="U9" s="1502"/>
      <c r="V9" s="1502"/>
      <c r="W9" s="1432"/>
    </row>
    <row r="10" spans="1:23" ht="13.5" thickBot="1">
      <c r="A10" s="1503" t="s">
        <v>614</v>
      </c>
      <c r="B10" s="569"/>
      <c r="C10" s="1504"/>
      <c r="D10" s="1505">
        <v>36</v>
      </c>
      <c r="E10" s="1505">
        <v>33</v>
      </c>
      <c r="F10" s="1505">
        <v>32</v>
      </c>
      <c r="G10" s="1507">
        <v>32</v>
      </c>
      <c r="H10" s="1433">
        <v>34</v>
      </c>
      <c r="I10" s="1433">
        <v>33.7</v>
      </c>
      <c r="J10" s="1433">
        <v>32</v>
      </c>
      <c r="K10" s="1655">
        <f aca="true" t="shared" si="0" ref="K10:K21">Q10</f>
        <v>0</v>
      </c>
      <c r="L10" s="1507"/>
      <c r="M10" s="1507"/>
      <c r="N10" s="1434">
        <v>34.483</v>
      </c>
      <c r="O10" s="1506"/>
      <c r="P10" s="1634"/>
      <c r="Q10" s="1655"/>
      <c r="R10" s="1433" t="s">
        <v>613</v>
      </c>
      <c r="S10" s="1509" t="s">
        <v>613</v>
      </c>
      <c r="T10" s="1228"/>
      <c r="U10" s="1510"/>
      <c r="V10" s="1510"/>
      <c r="W10" s="1435"/>
    </row>
    <row r="11" spans="1:23" ht="12.75">
      <c r="A11" s="1511" t="s">
        <v>615</v>
      </c>
      <c r="B11" s="1512" t="s">
        <v>616</v>
      </c>
      <c r="C11" s="1513" t="s">
        <v>617</v>
      </c>
      <c r="D11" s="1514">
        <v>9128</v>
      </c>
      <c r="E11" s="1514">
        <v>9847</v>
      </c>
      <c r="F11" s="1514">
        <v>10246</v>
      </c>
      <c r="G11" s="1520">
        <v>9923</v>
      </c>
      <c r="H11" s="1436">
        <v>10193</v>
      </c>
      <c r="I11" s="1436">
        <v>10562</v>
      </c>
      <c r="J11" s="1437">
        <v>10907</v>
      </c>
      <c r="K11" s="1277">
        <f t="shared" si="0"/>
        <v>0</v>
      </c>
      <c r="L11" s="1515" t="s">
        <v>613</v>
      </c>
      <c r="M11" s="1515" t="s">
        <v>613</v>
      </c>
      <c r="N11" s="1438">
        <v>11219</v>
      </c>
      <c r="O11" s="1277"/>
      <c r="P11" s="1636"/>
      <c r="Q11" s="1277"/>
      <c r="R11" s="1436" t="s">
        <v>613</v>
      </c>
      <c r="S11" s="1516" t="s">
        <v>613</v>
      </c>
      <c r="T11" s="1228"/>
      <c r="U11" s="1517"/>
      <c r="V11" s="1517"/>
      <c r="W11" s="1436"/>
    </row>
    <row r="12" spans="1:23" ht="12.75">
      <c r="A12" s="1518" t="s">
        <v>618</v>
      </c>
      <c r="B12" s="1519" t="s">
        <v>619</v>
      </c>
      <c r="C12" s="1513" t="s">
        <v>620</v>
      </c>
      <c r="D12" s="1514">
        <v>-8254</v>
      </c>
      <c r="E12" s="1514">
        <v>-9049</v>
      </c>
      <c r="F12" s="1514">
        <v>-9430</v>
      </c>
      <c r="G12" s="1520">
        <v>8973</v>
      </c>
      <c r="H12" s="1436">
        <v>9341</v>
      </c>
      <c r="I12" s="1436">
        <v>9745</v>
      </c>
      <c r="J12" s="1436">
        <v>10084</v>
      </c>
      <c r="K12" s="1528">
        <f t="shared" si="0"/>
        <v>0</v>
      </c>
      <c r="L12" s="1520" t="s">
        <v>613</v>
      </c>
      <c r="M12" s="1520" t="s">
        <v>613</v>
      </c>
      <c r="N12" s="1439">
        <v>10464</v>
      </c>
      <c r="O12" s="1280"/>
      <c r="P12" s="1636"/>
      <c r="Q12" s="1528"/>
      <c r="R12" s="1436" t="s">
        <v>613</v>
      </c>
      <c r="S12" s="1516" t="s">
        <v>613</v>
      </c>
      <c r="T12" s="1228"/>
      <c r="U12" s="1514"/>
      <c r="V12" s="1514"/>
      <c r="W12" s="1436"/>
    </row>
    <row r="13" spans="1:23" ht="12.75">
      <c r="A13" s="1518" t="s">
        <v>621</v>
      </c>
      <c r="B13" s="1519" t="s">
        <v>781</v>
      </c>
      <c r="C13" s="1513" t="s">
        <v>623</v>
      </c>
      <c r="D13" s="1514">
        <v>155</v>
      </c>
      <c r="E13" s="1514">
        <v>171</v>
      </c>
      <c r="F13" s="1514">
        <v>231</v>
      </c>
      <c r="G13" s="1520">
        <v>222</v>
      </c>
      <c r="H13" s="1436">
        <v>127</v>
      </c>
      <c r="I13" s="1436">
        <v>114</v>
      </c>
      <c r="J13" s="1436">
        <v>82</v>
      </c>
      <c r="K13" s="1280">
        <f t="shared" si="0"/>
        <v>0</v>
      </c>
      <c r="L13" s="1520" t="s">
        <v>613</v>
      </c>
      <c r="M13" s="1520" t="s">
        <v>613</v>
      </c>
      <c r="N13" s="1439">
        <v>78</v>
      </c>
      <c r="O13" s="1280"/>
      <c r="P13" s="1636"/>
      <c r="Q13" s="1280"/>
      <c r="R13" s="1436" t="s">
        <v>613</v>
      </c>
      <c r="S13" s="1516" t="s">
        <v>613</v>
      </c>
      <c r="T13" s="1228"/>
      <c r="U13" s="1514"/>
      <c r="V13" s="1514"/>
      <c r="W13" s="1436"/>
    </row>
    <row r="14" spans="1:23" ht="12.75">
      <c r="A14" s="1518" t="s">
        <v>624</v>
      </c>
      <c r="B14" s="1519" t="s">
        <v>782</v>
      </c>
      <c r="C14" s="1513" t="s">
        <v>613</v>
      </c>
      <c r="D14" s="1514">
        <v>1778</v>
      </c>
      <c r="E14" s="1514">
        <v>1611</v>
      </c>
      <c r="F14" s="1514">
        <v>1677</v>
      </c>
      <c r="G14" s="1520">
        <v>1597</v>
      </c>
      <c r="H14" s="1436">
        <v>1651</v>
      </c>
      <c r="I14" s="1436">
        <v>1722</v>
      </c>
      <c r="J14" s="1436">
        <v>1525</v>
      </c>
      <c r="K14" s="1280">
        <f t="shared" si="0"/>
        <v>0</v>
      </c>
      <c r="L14" s="1520" t="s">
        <v>613</v>
      </c>
      <c r="M14" s="1520" t="s">
        <v>613</v>
      </c>
      <c r="N14" s="1439">
        <v>3738</v>
      </c>
      <c r="O14" s="1280"/>
      <c r="P14" s="1636"/>
      <c r="Q14" s="1280"/>
      <c r="R14" s="1436" t="s">
        <v>613</v>
      </c>
      <c r="S14" s="1516" t="s">
        <v>613</v>
      </c>
      <c r="T14" s="1228"/>
      <c r="U14" s="1514"/>
      <c r="V14" s="1514"/>
      <c r="W14" s="1436"/>
    </row>
    <row r="15" spans="1:23" ht="13.5" thickBot="1">
      <c r="A15" s="1495" t="s">
        <v>626</v>
      </c>
      <c r="B15" s="1521" t="s">
        <v>783</v>
      </c>
      <c r="C15" s="856" t="s">
        <v>628</v>
      </c>
      <c r="D15" s="1522">
        <v>2151</v>
      </c>
      <c r="E15" s="1522">
        <v>1665</v>
      </c>
      <c r="F15" s="1522">
        <v>1411</v>
      </c>
      <c r="G15" s="1571">
        <v>1629</v>
      </c>
      <c r="H15" s="1440">
        <v>2235</v>
      </c>
      <c r="I15" s="1440">
        <v>2199</v>
      </c>
      <c r="J15" s="1440">
        <v>1554</v>
      </c>
      <c r="K15" s="1285">
        <f t="shared" si="0"/>
        <v>0</v>
      </c>
      <c r="L15" s="1523" t="s">
        <v>613</v>
      </c>
      <c r="M15" s="1523" t="s">
        <v>613</v>
      </c>
      <c r="N15" s="1441">
        <v>3594</v>
      </c>
      <c r="O15" s="1291"/>
      <c r="P15" s="1636"/>
      <c r="Q15" s="1285"/>
      <c r="R15" s="1440" t="s">
        <v>613</v>
      </c>
      <c r="S15" s="1501" t="s">
        <v>613</v>
      </c>
      <c r="T15" s="1228"/>
      <c r="U15" s="1505"/>
      <c r="V15" s="1505"/>
      <c r="W15" s="1440"/>
    </row>
    <row r="16" spans="1:23" ht="15" thickBot="1">
      <c r="A16" s="1524" t="s">
        <v>629</v>
      </c>
      <c r="B16" s="1525"/>
      <c r="C16" s="599"/>
      <c r="D16" s="1424">
        <v>4978</v>
      </c>
      <c r="E16" s="1424">
        <v>4288</v>
      </c>
      <c r="F16" s="1424">
        <v>4157</v>
      </c>
      <c r="G16" s="1265">
        <v>4398</v>
      </c>
      <c r="H16" s="1588">
        <f>H11-H12+H13+H14+H15</f>
        <v>4865</v>
      </c>
      <c r="I16" s="1588">
        <f>I11-I12+I13+I14+I15</f>
        <v>4852</v>
      </c>
      <c r="J16" s="1588">
        <f>J11-J12+J13+J14+J15</f>
        <v>3984</v>
      </c>
      <c r="K16" s="1588">
        <f>K11-K12+K13+K14+K15</f>
        <v>0</v>
      </c>
      <c r="L16" s="1265" t="s">
        <v>613</v>
      </c>
      <c r="M16" s="1265" t="s">
        <v>613</v>
      </c>
      <c r="N16" s="1590">
        <f>N11-N12+N13+N14+N15</f>
        <v>8165</v>
      </c>
      <c r="O16" s="1590"/>
      <c r="P16" s="1590"/>
      <c r="Q16" s="1588"/>
      <c r="R16" s="1526" t="s">
        <v>613</v>
      </c>
      <c r="S16" s="1527" t="s">
        <v>613</v>
      </c>
      <c r="T16" s="1228"/>
      <c r="U16" s="1588">
        <f>U11-U12+U13+U14+U15</f>
        <v>0</v>
      </c>
      <c r="V16" s="1588">
        <f>V11-V12+V13+V14+V15</f>
        <v>0</v>
      </c>
      <c r="W16" s="1588">
        <f>W11-W12+W13+W14+W15</f>
        <v>0</v>
      </c>
    </row>
    <row r="17" spans="1:23" ht="12.75">
      <c r="A17" s="1495" t="s">
        <v>630</v>
      </c>
      <c r="B17" s="1512" t="s">
        <v>631</v>
      </c>
      <c r="C17" s="856">
        <v>401</v>
      </c>
      <c r="D17" s="1522">
        <v>919</v>
      </c>
      <c r="E17" s="1522">
        <v>843</v>
      </c>
      <c r="F17" s="1522">
        <v>861</v>
      </c>
      <c r="G17" s="1571">
        <v>994</v>
      </c>
      <c r="H17" s="1440">
        <v>897</v>
      </c>
      <c r="I17" s="1440">
        <v>861</v>
      </c>
      <c r="J17" s="1440">
        <v>868</v>
      </c>
      <c r="K17" s="1277">
        <f t="shared" si="0"/>
        <v>0</v>
      </c>
      <c r="L17" s="1515" t="s">
        <v>613</v>
      </c>
      <c r="M17" s="1515" t="s">
        <v>613</v>
      </c>
      <c r="N17" s="1441">
        <v>800</v>
      </c>
      <c r="O17" s="1528"/>
      <c r="P17" s="1636"/>
      <c r="Q17" s="1277"/>
      <c r="R17" s="1440" t="s">
        <v>613</v>
      </c>
      <c r="S17" s="1501" t="s">
        <v>613</v>
      </c>
      <c r="T17" s="1228"/>
      <c r="U17" s="1530"/>
      <c r="V17" s="1530"/>
      <c r="W17" s="1440"/>
    </row>
    <row r="18" spans="1:23" ht="12.75">
      <c r="A18" s="1518" t="s">
        <v>632</v>
      </c>
      <c r="B18" s="1519" t="s">
        <v>633</v>
      </c>
      <c r="C18" s="1513" t="s">
        <v>634</v>
      </c>
      <c r="D18" s="1514">
        <v>366</v>
      </c>
      <c r="E18" s="1514">
        <v>428</v>
      </c>
      <c r="F18" s="1514">
        <v>383</v>
      </c>
      <c r="G18" s="1520">
        <v>285</v>
      </c>
      <c r="H18" s="1436">
        <v>736</v>
      </c>
      <c r="I18" s="1436">
        <v>310</v>
      </c>
      <c r="J18" s="1436">
        <v>315</v>
      </c>
      <c r="K18" s="1280">
        <f t="shared" si="0"/>
        <v>0</v>
      </c>
      <c r="L18" s="1520" t="s">
        <v>613</v>
      </c>
      <c r="M18" s="1520" t="s">
        <v>613</v>
      </c>
      <c r="N18" s="1439">
        <v>402</v>
      </c>
      <c r="O18" s="1280"/>
      <c r="P18" s="1636"/>
      <c r="Q18" s="1280"/>
      <c r="R18" s="1436" t="s">
        <v>613</v>
      </c>
      <c r="S18" s="1516" t="s">
        <v>613</v>
      </c>
      <c r="T18" s="1228"/>
      <c r="U18" s="1514"/>
      <c r="V18" s="1514"/>
      <c r="W18" s="1436"/>
    </row>
    <row r="19" spans="1:23" ht="12.75">
      <c r="A19" s="1518" t="s">
        <v>635</v>
      </c>
      <c r="B19" s="1519" t="s">
        <v>763</v>
      </c>
      <c r="C19" s="1513" t="s">
        <v>613</v>
      </c>
      <c r="D19" s="1514">
        <v>0</v>
      </c>
      <c r="E19" s="1514">
        <v>0</v>
      </c>
      <c r="F19" s="1514">
        <v>0</v>
      </c>
      <c r="G19" s="1520">
        <v>0</v>
      </c>
      <c r="H19" s="1436">
        <v>0</v>
      </c>
      <c r="I19" s="1436">
        <v>534</v>
      </c>
      <c r="J19" s="1436"/>
      <c r="K19" s="1280">
        <f t="shared" si="0"/>
        <v>0</v>
      </c>
      <c r="L19" s="1520" t="s">
        <v>613</v>
      </c>
      <c r="M19" s="1520" t="s">
        <v>613</v>
      </c>
      <c r="N19" s="1439">
        <v>0</v>
      </c>
      <c r="O19" s="1280"/>
      <c r="P19" s="1636"/>
      <c r="Q19" s="1280"/>
      <c r="R19" s="1436" t="s">
        <v>613</v>
      </c>
      <c r="S19" s="1516" t="s">
        <v>613</v>
      </c>
      <c r="T19" s="1228"/>
      <c r="U19" s="1514"/>
      <c r="V19" s="1514"/>
      <c r="W19" s="1436"/>
    </row>
    <row r="20" spans="1:23" ht="12.75">
      <c r="A20" s="1518" t="s">
        <v>637</v>
      </c>
      <c r="B20" s="1519" t="s">
        <v>636</v>
      </c>
      <c r="C20" s="1513" t="s">
        <v>613</v>
      </c>
      <c r="D20" s="1514">
        <v>2121</v>
      </c>
      <c r="E20" s="1514">
        <v>1263</v>
      </c>
      <c r="F20" s="1514">
        <v>1314</v>
      </c>
      <c r="G20" s="1520">
        <v>3005</v>
      </c>
      <c r="H20" s="1436">
        <v>3165</v>
      </c>
      <c r="I20" s="1436">
        <v>3109</v>
      </c>
      <c r="J20" s="1436">
        <v>2750</v>
      </c>
      <c r="K20" s="1280">
        <f t="shared" si="0"/>
        <v>0</v>
      </c>
      <c r="L20" s="1520" t="s">
        <v>613</v>
      </c>
      <c r="M20" s="1520" t="s">
        <v>613</v>
      </c>
      <c r="N20" s="1439">
        <v>6949</v>
      </c>
      <c r="O20" s="1280"/>
      <c r="P20" s="1636"/>
      <c r="Q20" s="1280"/>
      <c r="R20" s="1436" t="s">
        <v>613</v>
      </c>
      <c r="S20" s="1516" t="s">
        <v>613</v>
      </c>
      <c r="T20" s="1228"/>
      <c r="U20" s="1514"/>
      <c r="V20" s="1514"/>
      <c r="W20" s="1436"/>
    </row>
    <row r="21" spans="1:23" ht="13.5" thickBot="1">
      <c r="A21" s="1503" t="s">
        <v>639</v>
      </c>
      <c r="B21" s="1531"/>
      <c r="C21" s="1532" t="s">
        <v>613</v>
      </c>
      <c r="D21" s="1514">
        <v>0</v>
      </c>
      <c r="E21" s="1514">
        <v>0</v>
      </c>
      <c r="F21" s="1514">
        <v>0</v>
      </c>
      <c r="G21" s="1507">
        <v>0</v>
      </c>
      <c r="H21" s="1442">
        <v>0</v>
      </c>
      <c r="I21" s="1442">
        <v>0</v>
      </c>
      <c r="J21" s="1442"/>
      <c r="K21" s="1291">
        <f t="shared" si="0"/>
        <v>0</v>
      </c>
      <c r="L21" s="1507" t="s">
        <v>613</v>
      </c>
      <c r="M21" s="1507" t="s">
        <v>613</v>
      </c>
      <c r="N21" s="1443">
        <v>0</v>
      </c>
      <c r="O21" s="1285"/>
      <c r="P21" s="1639"/>
      <c r="Q21" s="1291"/>
      <c r="R21" s="1442" t="s">
        <v>613</v>
      </c>
      <c r="S21" s="1533" t="s">
        <v>613</v>
      </c>
      <c r="T21" s="1228"/>
      <c r="U21" s="1534"/>
      <c r="V21" s="1534"/>
      <c r="W21" s="1442"/>
    </row>
    <row r="22" spans="1:24" ht="14.25">
      <c r="A22" s="1535" t="s">
        <v>641</v>
      </c>
      <c r="B22" s="1512"/>
      <c r="C22" s="1444" t="s">
        <v>613</v>
      </c>
      <c r="D22" s="1517">
        <v>16044</v>
      </c>
      <c r="E22" s="1517">
        <v>16453</v>
      </c>
      <c r="F22" s="1517">
        <v>15723</v>
      </c>
      <c r="G22" s="1445">
        <v>15041</v>
      </c>
      <c r="H22" s="1445">
        <v>15699</v>
      </c>
      <c r="I22" s="1445">
        <v>16448</v>
      </c>
      <c r="J22" s="1445">
        <v>16959</v>
      </c>
      <c r="K22" s="1446">
        <v>16477</v>
      </c>
      <c r="L22" s="1447">
        <f>L35</f>
        <v>16847</v>
      </c>
      <c r="M22" s="1470">
        <f>M35</f>
        <v>17233</v>
      </c>
      <c r="N22" s="1572">
        <v>3977</v>
      </c>
      <c r="O22" s="1244"/>
      <c r="P22" s="1277"/>
      <c r="Q22" s="1277"/>
      <c r="R22" s="1656">
        <f>SUM(N22:Q22)</f>
        <v>3977</v>
      </c>
      <c r="S22" s="1536">
        <f>(R22/M22)*100</f>
        <v>23.077815818487785</v>
      </c>
      <c r="T22" s="1228"/>
      <c r="U22" s="1517"/>
      <c r="V22" s="1517"/>
      <c r="W22" s="1445"/>
      <c r="X22" s="1537"/>
    </row>
    <row r="23" spans="1:23" ht="14.25">
      <c r="A23" s="1518" t="s">
        <v>643</v>
      </c>
      <c r="B23" s="1519" t="s">
        <v>644</v>
      </c>
      <c r="C23" s="1450" t="s">
        <v>613</v>
      </c>
      <c r="D23" s="1514">
        <v>0</v>
      </c>
      <c r="E23" s="1514">
        <v>0</v>
      </c>
      <c r="F23" s="1514">
        <v>0</v>
      </c>
      <c r="G23" s="1451">
        <v>0</v>
      </c>
      <c r="H23" s="1451">
        <v>0</v>
      </c>
      <c r="I23" s="1451">
        <v>0</v>
      </c>
      <c r="J23" s="1451">
        <v>0</v>
      </c>
      <c r="K23" s="1451">
        <v>0</v>
      </c>
      <c r="L23" s="1452"/>
      <c r="M23" s="1471"/>
      <c r="N23" s="1452">
        <v>0</v>
      </c>
      <c r="O23" s="1244"/>
      <c r="P23" s="1280"/>
      <c r="Q23" s="1280"/>
      <c r="R23" s="1657">
        <f aca="true" t="shared" si="1" ref="R23:R45">SUM(N23:Q23)</f>
        <v>0</v>
      </c>
      <c r="S23" s="1544" t="e">
        <f aca="true" t="shared" si="2" ref="S23:S45">(R23/M23)*100</f>
        <v>#DIV/0!</v>
      </c>
      <c r="T23" s="1228"/>
      <c r="U23" s="1514"/>
      <c r="V23" s="1514"/>
      <c r="W23" s="1451"/>
    </row>
    <row r="24" spans="1:23" ht="15" thickBot="1">
      <c r="A24" s="1503" t="s">
        <v>645</v>
      </c>
      <c r="B24" s="1531" t="s">
        <v>644</v>
      </c>
      <c r="C24" s="1455">
        <v>672</v>
      </c>
      <c r="D24" s="1540">
        <v>4494</v>
      </c>
      <c r="E24" s="1540">
        <v>5315</v>
      </c>
      <c r="F24" s="1540">
        <v>4983</v>
      </c>
      <c r="G24" s="1456">
        <v>4700</v>
      </c>
      <c r="H24" s="1456">
        <v>4400</v>
      </c>
      <c r="I24" s="1456">
        <v>4500</v>
      </c>
      <c r="J24" s="1456">
        <v>4510</v>
      </c>
      <c r="K24" s="1456">
        <v>4250</v>
      </c>
      <c r="L24" s="1457">
        <f>SUM(L25:L29)</f>
        <v>4200</v>
      </c>
      <c r="M24" s="1472">
        <f>SUM(M25:M29)</f>
        <v>4200</v>
      </c>
      <c r="N24" s="1573">
        <v>1050</v>
      </c>
      <c r="O24" s="1244"/>
      <c r="P24" s="1285"/>
      <c r="Q24" s="1285"/>
      <c r="R24" s="1658">
        <f t="shared" si="1"/>
        <v>1050</v>
      </c>
      <c r="S24" s="1541">
        <f t="shared" si="2"/>
        <v>25</v>
      </c>
      <c r="T24" s="1228"/>
      <c r="U24" s="1505"/>
      <c r="V24" s="1505"/>
      <c r="W24" s="1456"/>
    </row>
    <row r="25" spans="1:23" ht="14.25">
      <c r="A25" s="1511" t="s">
        <v>646</v>
      </c>
      <c r="B25" s="1542" t="s">
        <v>784</v>
      </c>
      <c r="C25" s="1460">
        <v>501</v>
      </c>
      <c r="D25" s="1514">
        <v>2712</v>
      </c>
      <c r="E25" s="1514">
        <v>3239</v>
      </c>
      <c r="F25" s="1514">
        <v>2518</v>
      </c>
      <c r="G25" s="1446">
        <v>2062</v>
      </c>
      <c r="H25" s="1446">
        <v>2587</v>
      </c>
      <c r="I25" s="1446">
        <v>2208</v>
      </c>
      <c r="J25" s="1446">
        <v>2632</v>
      </c>
      <c r="K25" s="1446">
        <v>2529</v>
      </c>
      <c r="L25" s="1447">
        <v>830</v>
      </c>
      <c r="M25" s="1470">
        <v>830</v>
      </c>
      <c r="N25" s="1447">
        <v>615</v>
      </c>
      <c r="O25" s="1244"/>
      <c r="P25" s="1659"/>
      <c r="Q25" s="1277"/>
      <c r="R25" s="1449">
        <f t="shared" si="1"/>
        <v>615</v>
      </c>
      <c r="S25" s="1660">
        <f t="shared" si="2"/>
        <v>74.09638554216868</v>
      </c>
      <c r="T25" s="1228"/>
      <c r="U25" s="1530"/>
      <c r="V25" s="1530"/>
      <c r="W25" s="1446"/>
    </row>
    <row r="26" spans="1:23" ht="14.25">
      <c r="A26" s="1518" t="s">
        <v>648</v>
      </c>
      <c r="B26" s="1543" t="s">
        <v>785</v>
      </c>
      <c r="C26" s="1463">
        <v>502</v>
      </c>
      <c r="D26" s="1514">
        <v>1777</v>
      </c>
      <c r="E26" s="1514">
        <v>1284</v>
      </c>
      <c r="F26" s="1514">
        <v>1847</v>
      </c>
      <c r="G26" s="1451">
        <v>1950</v>
      </c>
      <c r="H26" s="1451">
        <v>1731</v>
      </c>
      <c r="I26" s="1451">
        <v>1777</v>
      </c>
      <c r="J26" s="1451">
        <v>1929</v>
      </c>
      <c r="K26" s="1451">
        <v>1565</v>
      </c>
      <c r="L26" s="1452">
        <v>1920</v>
      </c>
      <c r="M26" s="1471">
        <v>1920</v>
      </c>
      <c r="N26" s="1452">
        <v>734</v>
      </c>
      <c r="O26" s="1244"/>
      <c r="P26" s="1661"/>
      <c r="Q26" s="1280"/>
      <c r="R26" s="1454">
        <f t="shared" si="1"/>
        <v>734</v>
      </c>
      <c r="S26" s="1662">
        <f t="shared" si="2"/>
        <v>38.229166666666664</v>
      </c>
      <c r="T26" s="1228"/>
      <c r="U26" s="1514"/>
      <c r="V26" s="1514"/>
      <c r="W26" s="1451"/>
    </row>
    <row r="27" spans="1:23" ht="14.25">
      <c r="A27" s="1518" t="s">
        <v>650</v>
      </c>
      <c r="B27" s="1543" t="s">
        <v>786</v>
      </c>
      <c r="C27" s="1463">
        <v>504</v>
      </c>
      <c r="D27" s="1514">
        <v>173</v>
      </c>
      <c r="E27" s="1514">
        <v>145</v>
      </c>
      <c r="F27" s="1514">
        <v>109</v>
      </c>
      <c r="G27" s="1451">
        <v>108</v>
      </c>
      <c r="H27" s="1451">
        <v>12</v>
      </c>
      <c r="I27" s="1451">
        <v>0</v>
      </c>
      <c r="J27" s="1451"/>
      <c r="K27" s="1451">
        <v>0</v>
      </c>
      <c r="L27" s="1452"/>
      <c r="M27" s="1471"/>
      <c r="N27" s="1452">
        <v>0</v>
      </c>
      <c r="O27" s="1244"/>
      <c r="P27" s="1661"/>
      <c r="Q27" s="1280"/>
      <c r="R27" s="1454">
        <f t="shared" si="1"/>
        <v>0</v>
      </c>
      <c r="S27" s="1662" t="e">
        <f t="shared" si="2"/>
        <v>#DIV/0!</v>
      </c>
      <c r="T27" s="1228"/>
      <c r="U27" s="1514"/>
      <c r="V27" s="1514"/>
      <c r="W27" s="1451"/>
    </row>
    <row r="28" spans="1:23" ht="14.25">
      <c r="A28" s="1518" t="s">
        <v>652</v>
      </c>
      <c r="B28" s="1543" t="s">
        <v>787</v>
      </c>
      <c r="C28" s="1463">
        <v>511</v>
      </c>
      <c r="D28" s="1514">
        <v>1044</v>
      </c>
      <c r="E28" s="1514">
        <v>1388</v>
      </c>
      <c r="F28" s="1514">
        <v>2056</v>
      </c>
      <c r="G28" s="1451">
        <v>1213</v>
      </c>
      <c r="H28" s="1451">
        <v>985</v>
      </c>
      <c r="I28" s="1451">
        <v>813</v>
      </c>
      <c r="J28" s="1451">
        <v>886</v>
      </c>
      <c r="K28" s="1451">
        <v>622</v>
      </c>
      <c r="L28" s="1452">
        <v>650</v>
      </c>
      <c r="M28" s="1471">
        <v>650</v>
      </c>
      <c r="N28" s="1452">
        <v>102</v>
      </c>
      <c r="O28" s="1244"/>
      <c r="P28" s="1661"/>
      <c r="Q28" s="1280"/>
      <c r="R28" s="1454">
        <f t="shared" si="1"/>
        <v>102</v>
      </c>
      <c r="S28" s="1662">
        <f t="shared" si="2"/>
        <v>15.692307692307692</v>
      </c>
      <c r="T28" s="1228"/>
      <c r="U28" s="1514"/>
      <c r="V28" s="1514"/>
      <c r="W28" s="1451"/>
    </row>
    <row r="29" spans="1:23" ht="14.25">
      <c r="A29" s="1518" t="s">
        <v>654</v>
      </c>
      <c r="B29" s="1543" t="s">
        <v>788</v>
      </c>
      <c r="C29" s="1463">
        <v>518</v>
      </c>
      <c r="D29" s="1514">
        <v>589</v>
      </c>
      <c r="E29" s="1514">
        <v>715</v>
      </c>
      <c r="F29" s="1514">
        <v>566</v>
      </c>
      <c r="G29" s="1451">
        <v>630</v>
      </c>
      <c r="H29" s="1451">
        <v>716</v>
      </c>
      <c r="I29" s="1451">
        <v>773</v>
      </c>
      <c r="J29" s="1451">
        <v>672</v>
      </c>
      <c r="K29" s="1451">
        <v>701</v>
      </c>
      <c r="L29" s="1452">
        <v>800</v>
      </c>
      <c r="M29" s="1471">
        <v>800</v>
      </c>
      <c r="N29" s="1452">
        <v>155</v>
      </c>
      <c r="O29" s="1244"/>
      <c r="P29" s="1661"/>
      <c r="Q29" s="1280"/>
      <c r="R29" s="1454">
        <f t="shared" si="1"/>
        <v>155</v>
      </c>
      <c r="S29" s="1662">
        <f t="shared" si="2"/>
        <v>19.375</v>
      </c>
      <c r="T29" s="1228"/>
      <c r="U29" s="1514"/>
      <c r="V29" s="1514"/>
      <c r="W29" s="1451"/>
    </row>
    <row r="30" spans="1:23" ht="14.25">
      <c r="A30" s="1518" t="s">
        <v>656</v>
      </c>
      <c r="B30" s="1464" t="s">
        <v>789</v>
      </c>
      <c r="C30" s="1463">
        <v>521</v>
      </c>
      <c r="D30" s="1514">
        <v>8361</v>
      </c>
      <c r="E30" s="1514">
        <v>8126</v>
      </c>
      <c r="F30" s="1514">
        <v>7842</v>
      </c>
      <c r="G30" s="1451">
        <v>7812</v>
      </c>
      <c r="H30" s="1451">
        <v>8393</v>
      </c>
      <c r="I30" s="1451">
        <v>9158</v>
      </c>
      <c r="J30" s="1451">
        <v>9223</v>
      </c>
      <c r="K30" s="1451">
        <v>9151</v>
      </c>
      <c r="L30" s="1452">
        <v>9129</v>
      </c>
      <c r="M30" s="1471">
        <v>9415</v>
      </c>
      <c r="N30" s="1452">
        <v>2233</v>
      </c>
      <c r="O30" s="1244"/>
      <c r="P30" s="1661"/>
      <c r="Q30" s="1280"/>
      <c r="R30" s="1454">
        <f t="shared" si="1"/>
        <v>2233</v>
      </c>
      <c r="S30" s="1662">
        <f t="shared" si="2"/>
        <v>23.71747211895911</v>
      </c>
      <c r="T30" s="1228"/>
      <c r="U30" s="1514"/>
      <c r="V30" s="1514"/>
      <c r="W30" s="1451"/>
    </row>
    <row r="31" spans="1:23" ht="14.25">
      <c r="A31" s="1518" t="s">
        <v>658</v>
      </c>
      <c r="B31" s="1464" t="s">
        <v>790</v>
      </c>
      <c r="C31" s="1463" t="s">
        <v>660</v>
      </c>
      <c r="D31" s="1514">
        <v>3075</v>
      </c>
      <c r="E31" s="1514">
        <v>2969</v>
      </c>
      <c r="F31" s="1514">
        <v>2737</v>
      </c>
      <c r="G31" s="1451">
        <v>2860</v>
      </c>
      <c r="H31" s="1451">
        <v>2965</v>
      </c>
      <c r="I31" s="1451">
        <v>3153</v>
      </c>
      <c r="J31" s="1451">
        <v>3211</v>
      </c>
      <c r="K31" s="1451">
        <v>3227</v>
      </c>
      <c r="L31" s="1452">
        <v>3195</v>
      </c>
      <c r="M31" s="1471">
        <v>3295</v>
      </c>
      <c r="N31" s="1452">
        <v>787</v>
      </c>
      <c r="O31" s="1244"/>
      <c r="P31" s="1661"/>
      <c r="Q31" s="1280"/>
      <c r="R31" s="1454">
        <f t="shared" si="1"/>
        <v>787</v>
      </c>
      <c r="S31" s="1662">
        <f t="shared" si="2"/>
        <v>23.884673748103186</v>
      </c>
      <c r="T31" s="1228"/>
      <c r="U31" s="1514"/>
      <c r="V31" s="1514"/>
      <c r="W31" s="1451"/>
    </row>
    <row r="32" spans="1:23" ht="14.25">
      <c r="A32" s="1518" t="s">
        <v>661</v>
      </c>
      <c r="B32" s="1543" t="s">
        <v>791</v>
      </c>
      <c r="C32" s="1463">
        <v>557</v>
      </c>
      <c r="D32" s="1514">
        <v>0</v>
      </c>
      <c r="E32" s="1514">
        <v>0</v>
      </c>
      <c r="F32" s="1514">
        <v>0</v>
      </c>
      <c r="G32" s="1451">
        <v>0</v>
      </c>
      <c r="H32" s="1451">
        <v>0</v>
      </c>
      <c r="I32" s="1451">
        <v>0</v>
      </c>
      <c r="J32" s="1451"/>
      <c r="K32" s="1451">
        <v>0</v>
      </c>
      <c r="L32" s="1452"/>
      <c r="M32" s="1471"/>
      <c r="N32" s="1452">
        <v>0</v>
      </c>
      <c r="O32" s="1244"/>
      <c r="P32" s="1661"/>
      <c r="Q32" s="1280"/>
      <c r="R32" s="1454">
        <f t="shared" si="1"/>
        <v>0</v>
      </c>
      <c r="S32" s="1662" t="e">
        <f t="shared" si="2"/>
        <v>#DIV/0!</v>
      </c>
      <c r="T32" s="1228"/>
      <c r="U32" s="1514"/>
      <c r="V32" s="1514"/>
      <c r="W32" s="1451"/>
    </row>
    <row r="33" spans="1:23" ht="14.25">
      <c r="A33" s="1518" t="s">
        <v>663</v>
      </c>
      <c r="B33" s="1543" t="s">
        <v>792</v>
      </c>
      <c r="C33" s="1463">
        <v>551</v>
      </c>
      <c r="D33" s="1514">
        <v>80</v>
      </c>
      <c r="E33" s="1514">
        <v>73</v>
      </c>
      <c r="F33" s="1514">
        <v>95</v>
      </c>
      <c r="G33" s="1451">
        <v>97</v>
      </c>
      <c r="H33" s="1451">
        <v>97</v>
      </c>
      <c r="I33" s="1451">
        <v>93</v>
      </c>
      <c r="J33" s="1451">
        <v>83</v>
      </c>
      <c r="K33" s="1451">
        <v>97</v>
      </c>
      <c r="L33" s="1452"/>
      <c r="M33" s="1471"/>
      <c r="N33" s="1452">
        <v>27</v>
      </c>
      <c r="O33" s="1244"/>
      <c r="P33" s="1661"/>
      <c r="Q33" s="1280"/>
      <c r="R33" s="1454">
        <f t="shared" si="1"/>
        <v>27</v>
      </c>
      <c r="S33" s="1662" t="e">
        <f t="shared" si="2"/>
        <v>#DIV/0!</v>
      </c>
      <c r="T33" s="1228"/>
      <c r="U33" s="1514"/>
      <c r="V33" s="1514"/>
      <c r="W33" s="1451"/>
    </row>
    <row r="34" spans="1:23" ht="15" thickBot="1">
      <c r="A34" s="1495" t="s">
        <v>665</v>
      </c>
      <c r="B34" s="1545" t="s">
        <v>793</v>
      </c>
      <c r="C34" s="1465" t="s">
        <v>666</v>
      </c>
      <c r="D34" s="1522">
        <v>88</v>
      </c>
      <c r="E34" s="1522">
        <v>138</v>
      </c>
      <c r="F34" s="1522">
        <v>106</v>
      </c>
      <c r="G34" s="1466">
        <v>37</v>
      </c>
      <c r="H34" s="1466">
        <v>46</v>
      </c>
      <c r="I34" s="1466">
        <v>540</v>
      </c>
      <c r="J34" s="1466">
        <v>555</v>
      </c>
      <c r="K34" s="1466">
        <v>823</v>
      </c>
      <c r="L34" s="1467">
        <v>323</v>
      </c>
      <c r="M34" s="1473">
        <v>323</v>
      </c>
      <c r="N34" s="1575">
        <v>22</v>
      </c>
      <c r="O34" s="1244"/>
      <c r="P34" s="1661"/>
      <c r="Q34" s="1285"/>
      <c r="R34" s="1469">
        <f t="shared" si="1"/>
        <v>22</v>
      </c>
      <c r="S34" s="1663">
        <f t="shared" si="2"/>
        <v>6.811145510835913</v>
      </c>
      <c r="T34" s="1228"/>
      <c r="U34" s="1534"/>
      <c r="V34" s="1534"/>
      <c r="W34" s="1466"/>
    </row>
    <row r="35" spans="1:23" ht="15" thickBot="1">
      <c r="A35" s="1546" t="s">
        <v>667</v>
      </c>
      <c r="B35" s="1547" t="s">
        <v>668</v>
      </c>
      <c r="C35" s="1548"/>
      <c r="D35" s="1424">
        <f>SUM(D25:D34)</f>
        <v>17899</v>
      </c>
      <c r="E35" s="1424">
        <f>SUM(E25:E34)</f>
        <v>18077</v>
      </c>
      <c r="F35" s="1424">
        <f>SUM(F25:F34)</f>
        <v>17876</v>
      </c>
      <c r="G35" s="1424">
        <v>16769</v>
      </c>
      <c r="H35" s="1424">
        <f aca="true" t="shared" si="3" ref="H35:N35">SUM(H25:H34)</f>
        <v>17532</v>
      </c>
      <c r="I35" s="1424">
        <f t="shared" si="3"/>
        <v>18515</v>
      </c>
      <c r="J35" s="1424">
        <f t="shared" si="3"/>
        <v>19191</v>
      </c>
      <c r="K35" s="1424">
        <v>18715</v>
      </c>
      <c r="L35" s="1549">
        <f t="shared" si="3"/>
        <v>16847</v>
      </c>
      <c r="M35" s="1298">
        <f t="shared" si="3"/>
        <v>17233</v>
      </c>
      <c r="N35" s="1298">
        <f t="shared" si="3"/>
        <v>4675</v>
      </c>
      <c r="O35" s="1550"/>
      <c r="P35" s="1550"/>
      <c r="Q35" s="1664"/>
      <c r="R35" s="1424">
        <f t="shared" si="1"/>
        <v>4675</v>
      </c>
      <c r="S35" s="1665">
        <f t="shared" si="2"/>
        <v>27.12818429756862</v>
      </c>
      <c r="T35" s="1228"/>
      <c r="U35" s="1424">
        <f>SUM(U25:U34)</f>
        <v>0</v>
      </c>
      <c r="V35" s="1424">
        <f>SUM(V25:V34)</f>
        <v>0</v>
      </c>
      <c r="W35" s="1424">
        <f>SUM(W25:W34)</f>
        <v>0</v>
      </c>
    </row>
    <row r="36" spans="1:23" ht="14.25">
      <c r="A36" s="1511" t="s">
        <v>669</v>
      </c>
      <c r="B36" s="1542" t="s">
        <v>794</v>
      </c>
      <c r="C36" s="1460">
        <v>601</v>
      </c>
      <c r="D36" s="1530">
        <v>0</v>
      </c>
      <c r="E36" s="1530">
        <v>0</v>
      </c>
      <c r="F36" s="1530">
        <v>0</v>
      </c>
      <c r="G36" s="1446">
        <v>0</v>
      </c>
      <c r="H36" s="1446">
        <v>0</v>
      </c>
      <c r="I36" s="1446">
        <v>0</v>
      </c>
      <c r="J36" s="1446">
        <v>0</v>
      </c>
      <c r="K36" s="1446">
        <v>0</v>
      </c>
      <c r="L36" s="1447"/>
      <c r="M36" s="1470"/>
      <c r="N36" s="1572">
        <v>0</v>
      </c>
      <c r="O36" s="1244"/>
      <c r="P36" s="1661"/>
      <c r="Q36" s="1277"/>
      <c r="R36" s="1449">
        <f t="shared" si="1"/>
        <v>0</v>
      </c>
      <c r="S36" s="1536" t="e">
        <f t="shared" si="2"/>
        <v>#DIV/0!</v>
      </c>
      <c r="T36" s="1228"/>
      <c r="U36" s="1530"/>
      <c r="V36" s="1530"/>
      <c r="W36" s="1446"/>
    </row>
    <row r="37" spans="1:23" ht="14.25">
      <c r="A37" s="1518" t="s">
        <v>671</v>
      </c>
      <c r="B37" s="1543" t="s">
        <v>795</v>
      </c>
      <c r="C37" s="1463">
        <v>602</v>
      </c>
      <c r="D37" s="1514">
        <v>1507</v>
      </c>
      <c r="E37" s="1514">
        <v>1622</v>
      </c>
      <c r="F37" s="1514">
        <v>1604</v>
      </c>
      <c r="G37" s="1451">
        <v>1461</v>
      </c>
      <c r="H37" s="1451">
        <v>1519</v>
      </c>
      <c r="I37" s="1451">
        <v>1866</v>
      </c>
      <c r="J37" s="1451">
        <v>2078</v>
      </c>
      <c r="K37" s="1451">
        <v>2055</v>
      </c>
      <c r="L37" s="1452"/>
      <c r="M37" s="1471"/>
      <c r="N37" s="1452">
        <v>625</v>
      </c>
      <c r="O37" s="1244"/>
      <c r="P37" s="1661"/>
      <c r="Q37" s="1280"/>
      <c r="R37" s="1454">
        <f t="shared" si="1"/>
        <v>625</v>
      </c>
      <c r="S37" s="1544" t="e">
        <f t="shared" si="2"/>
        <v>#DIV/0!</v>
      </c>
      <c r="T37" s="1228"/>
      <c r="U37" s="1514"/>
      <c r="V37" s="1514"/>
      <c r="W37" s="1451"/>
    </row>
    <row r="38" spans="1:23" ht="14.25">
      <c r="A38" s="1518" t="s">
        <v>673</v>
      </c>
      <c r="B38" s="1543" t="s">
        <v>796</v>
      </c>
      <c r="C38" s="1463">
        <v>604</v>
      </c>
      <c r="D38" s="1514">
        <v>193</v>
      </c>
      <c r="E38" s="1514">
        <v>163</v>
      </c>
      <c r="F38" s="1514">
        <v>124</v>
      </c>
      <c r="G38" s="1451">
        <v>124</v>
      </c>
      <c r="H38" s="1451">
        <v>14</v>
      </c>
      <c r="I38" s="1451">
        <v>0</v>
      </c>
      <c r="J38" s="1451">
        <v>0</v>
      </c>
      <c r="K38" s="1451">
        <v>0</v>
      </c>
      <c r="L38" s="1452"/>
      <c r="M38" s="1471"/>
      <c r="N38" s="1452">
        <v>0</v>
      </c>
      <c r="O38" s="1244"/>
      <c r="P38" s="1661"/>
      <c r="Q38" s="1280"/>
      <c r="R38" s="1454">
        <f t="shared" si="1"/>
        <v>0</v>
      </c>
      <c r="S38" s="1544" t="e">
        <f t="shared" si="2"/>
        <v>#DIV/0!</v>
      </c>
      <c r="T38" s="1228"/>
      <c r="U38" s="1514"/>
      <c r="V38" s="1514"/>
      <c r="W38" s="1451"/>
    </row>
    <row r="39" spans="1:23" ht="14.25">
      <c r="A39" s="1518" t="s">
        <v>675</v>
      </c>
      <c r="B39" s="1543" t="s">
        <v>797</v>
      </c>
      <c r="C39" s="1463" t="s">
        <v>677</v>
      </c>
      <c r="D39" s="1514">
        <v>16044</v>
      </c>
      <c r="E39" s="1514">
        <v>16453</v>
      </c>
      <c r="F39" s="1514">
        <v>15723</v>
      </c>
      <c r="G39" s="1451">
        <v>15041</v>
      </c>
      <c r="H39" s="1451">
        <v>15699</v>
      </c>
      <c r="I39" s="1451">
        <v>16448</v>
      </c>
      <c r="J39" s="1451">
        <v>16959</v>
      </c>
      <c r="K39" s="1451">
        <v>16477</v>
      </c>
      <c r="L39" s="1452">
        <v>16847</v>
      </c>
      <c r="M39" s="1471">
        <v>17233</v>
      </c>
      <c r="N39" s="1452">
        <v>3977</v>
      </c>
      <c r="O39" s="1244"/>
      <c r="P39" s="1661"/>
      <c r="Q39" s="1280"/>
      <c r="R39" s="1454">
        <f t="shared" si="1"/>
        <v>3977</v>
      </c>
      <c r="S39" s="1544">
        <f t="shared" si="2"/>
        <v>23.077815818487785</v>
      </c>
      <c r="T39" s="1228"/>
      <c r="U39" s="1514"/>
      <c r="V39" s="1514"/>
      <c r="W39" s="1451"/>
    </row>
    <row r="40" spans="1:23" ht="15" thickBot="1">
      <c r="A40" s="1495" t="s">
        <v>678</v>
      </c>
      <c r="B40" s="1545" t="s">
        <v>793</v>
      </c>
      <c r="C40" s="1465" t="s">
        <v>679</v>
      </c>
      <c r="D40" s="1522">
        <v>198</v>
      </c>
      <c r="E40" s="1522">
        <v>138</v>
      </c>
      <c r="F40" s="1522">
        <v>452</v>
      </c>
      <c r="G40" s="1466">
        <v>257</v>
      </c>
      <c r="H40" s="1466">
        <v>366</v>
      </c>
      <c r="I40" s="1466">
        <v>239</v>
      </c>
      <c r="J40" s="1466">
        <v>204</v>
      </c>
      <c r="K40" s="1466">
        <v>183</v>
      </c>
      <c r="L40" s="1467"/>
      <c r="M40" s="1473"/>
      <c r="N40" s="1575">
        <v>87</v>
      </c>
      <c r="O40" s="1284"/>
      <c r="P40" s="1666"/>
      <c r="Q40" s="1291"/>
      <c r="R40" s="1469">
        <f t="shared" si="1"/>
        <v>87</v>
      </c>
      <c r="S40" s="1667" t="e">
        <f t="shared" si="2"/>
        <v>#DIV/0!</v>
      </c>
      <c r="T40" s="1228"/>
      <c r="U40" s="1534"/>
      <c r="V40" s="1534"/>
      <c r="W40" s="1466"/>
    </row>
    <row r="41" spans="1:23" ht="15" thickBot="1">
      <c r="A41" s="1546" t="s">
        <v>680</v>
      </c>
      <c r="B41" s="1547" t="s">
        <v>681</v>
      </c>
      <c r="C41" s="1548" t="s">
        <v>613</v>
      </c>
      <c r="D41" s="1424">
        <f aca="true" t="shared" si="4" ref="D41:Q41">SUM(D36:D40)</f>
        <v>17942</v>
      </c>
      <c r="E41" s="1424">
        <f t="shared" si="4"/>
        <v>18376</v>
      </c>
      <c r="F41" s="1424">
        <f t="shared" si="4"/>
        <v>17903</v>
      </c>
      <c r="G41" s="1424">
        <f t="shared" si="4"/>
        <v>16883</v>
      </c>
      <c r="H41" s="1424">
        <f>SUM(H36:H40)</f>
        <v>17598</v>
      </c>
      <c r="I41" s="1424">
        <f>SUM(I36:I40)</f>
        <v>18553</v>
      </c>
      <c r="J41" s="1424">
        <f>SUM(J36:J40)</f>
        <v>19241</v>
      </c>
      <c r="K41" s="1424">
        <v>18715</v>
      </c>
      <c r="L41" s="1549">
        <f t="shared" si="4"/>
        <v>16847</v>
      </c>
      <c r="M41" s="1298">
        <f t="shared" si="4"/>
        <v>17233</v>
      </c>
      <c r="N41" s="1424">
        <f t="shared" si="4"/>
        <v>4689</v>
      </c>
      <c r="O41" s="1424">
        <f t="shared" si="4"/>
        <v>0</v>
      </c>
      <c r="P41" s="1651">
        <f t="shared" si="4"/>
        <v>0</v>
      </c>
      <c r="Q41" s="1424">
        <f t="shared" si="4"/>
        <v>0</v>
      </c>
      <c r="R41" s="1556">
        <f t="shared" si="1"/>
        <v>4689</v>
      </c>
      <c r="S41" s="1552">
        <f t="shared" si="2"/>
        <v>27.20942377995706</v>
      </c>
      <c r="T41" s="1228"/>
      <c r="U41" s="1424">
        <f>SUM(U36:U40)</f>
        <v>0</v>
      </c>
      <c r="V41" s="1424">
        <f>SUM(V36:V40)</f>
        <v>0</v>
      </c>
      <c r="W41" s="1424">
        <f>SUM(W36:W40)</f>
        <v>0</v>
      </c>
    </row>
    <row r="42" spans="1:23" ht="6.75" customHeight="1" thickBot="1">
      <c r="A42" s="1495"/>
      <c r="B42" s="559"/>
      <c r="C42" s="1303"/>
      <c r="D42" s="1522"/>
      <c r="E42" s="1522"/>
      <c r="F42" s="1522"/>
      <c r="G42" s="1556"/>
      <c r="H42" s="1556"/>
      <c r="I42" s="1556"/>
      <c r="J42" s="1556"/>
      <c r="K42" s="1556"/>
      <c r="L42" s="1557"/>
      <c r="M42" s="1558"/>
      <c r="N42" s="1522"/>
      <c r="O42" s="1528"/>
      <c r="P42" s="1559"/>
      <c r="Q42" s="1308"/>
      <c r="R42" s="1560"/>
      <c r="S42" s="1536"/>
      <c r="T42" s="1228"/>
      <c r="U42" s="1522"/>
      <c r="V42" s="1522"/>
      <c r="W42" s="1522"/>
    </row>
    <row r="43" spans="1:23" ht="15" thickBot="1">
      <c r="A43" s="1561" t="s">
        <v>682</v>
      </c>
      <c r="B43" s="1562" t="s">
        <v>644</v>
      </c>
      <c r="C43" s="1548" t="s">
        <v>613</v>
      </c>
      <c r="D43" s="1552">
        <f aca="true" t="shared" si="5" ref="D43:Q43">D41-D39</f>
        <v>1898</v>
      </c>
      <c r="E43" s="1552">
        <f t="shared" si="5"/>
        <v>1923</v>
      </c>
      <c r="F43" s="1552">
        <f t="shared" si="5"/>
        <v>2180</v>
      </c>
      <c r="G43" s="1424">
        <f>G41-G39</f>
        <v>1842</v>
      </c>
      <c r="H43" s="1424">
        <f>H41-H39</f>
        <v>1899</v>
      </c>
      <c r="I43" s="1424">
        <f>I41-I39</f>
        <v>2105</v>
      </c>
      <c r="J43" s="1424">
        <f>J41-J39</f>
        <v>2282</v>
      </c>
      <c r="K43" s="1424">
        <v>2238</v>
      </c>
      <c r="L43" s="1424">
        <f>L41-L39</f>
        <v>0</v>
      </c>
      <c r="M43" s="1552">
        <f t="shared" si="5"/>
        <v>0</v>
      </c>
      <c r="N43" s="1424">
        <f t="shared" si="5"/>
        <v>712</v>
      </c>
      <c r="O43" s="1424">
        <f t="shared" si="5"/>
        <v>0</v>
      </c>
      <c r="P43" s="1424">
        <f t="shared" si="5"/>
        <v>0</v>
      </c>
      <c r="Q43" s="1556">
        <f t="shared" si="5"/>
        <v>0</v>
      </c>
      <c r="R43" s="1560">
        <f t="shared" si="1"/>
        <v>712</v>
      </c>
      <c r="S43" s="1536" t="e">
        <f t="shared" si="2"/>
        <v>#DIV/0!</v>
      </c>
      <c r="T43" s="1228"/>
      <c r="U43" s="1424">
        <f>U41-U39</f>
        <v>0</v>
      </c>
      <c r="V43" s="1424">
        <f>V41-V39</f>
        <v>0</v>
      </c>
      <c r="W43" s="1424">
        <f>W41-W39</f>
        <v>0</v>
      </c>
    </row>
    <row r="44" spans="1:23" ht="15" thickBot="1">
      <c r="A44" s="1546" t="s">
        <v>683</v>
      </c>
      <c r="B44" s="1562" t="s">
        <v>684</v>
      </c>
      <c r="C44" s="1548" t="s">
        <v>613</v>
      </c>
      <c r="D44" s="1552">
        <f aca="true" t="shared" si="6" ref="D44:Q44">D41-D35</f>
        <v>43</v>
      </c>
      <c r="E44" s="1552">
        <f t="shared" si="6"/>
        <v>299</v>
      </c>
      <c r="F44" s="1552">
        <f t="shared" si="6"/>
        <v>27</v>
      </c>
      <c r="G44" s="1424">
        <f t="shared" si="6"/>
        <v>114</v>
      </c>
      <c r="H44" s="1424">
        <f t="shared" si="6"/>
        <v>66</v>
      </c>
      <c r="I44" s="1424">
        <f t="shared" si="6"/>
        <v>38</v>
      </c>
      <c r="J44" s="1424">
        <f t="shared" si="6"/>
        <v>50</v>
      </c>
      <c r="K44" s="1424">
        <v>0</v>
      </c>
      <c r="L44" s="1424">
        <f t="shared" si="6"/>
        <v>0</v>
      </c>
      <c r="M44" s="1552">
        <f t="shared" si="6"/>
        <v>0</v>
      </c>
      <c r="N44" s="1424">
        <f t="shared" si="6"/>
        <v>14</v>
      </c>
      <c r="O44" s="1424">
        <f t="shared" si="6"/>
        <v>0</v>
      </c>
      <c r="P44" s="1424">
        <f t="shared" si="6"/>
        <v>0</v>
      </c>
      <c r="Q44" s="1424">
        <f t="shared" si="6"/>
        <v>0</v>
      </c>
      <c r="R44" s="1560">
        <f t="shared" si="1"/>
        <v>14</v>
      </c>
      <c r="S44" s="1536" t="e">
        <f t="shared" si="2"/>
        <v>#DIV/0!</v>
      </c>
      <c r="T44" s="1228"/>
      <c r="U44" s="1424">
        <f>U41-U35</f>
        <v>0</v>
      </c>
      <c r="V44" s="1424">
        <f>V41-V35</f>
        <v>0</v>
      </c>
      <c r="W44" s="1424">
        <f>W41-W35</f>
        <v>0</v>
      </c>
    </row>
    <row r="45" spans="1:23" ht="15" thickBot="1">
      <c r="A45" s="1563" t="s">
        <v>685</v>
      </c>
      <c r="B45" s="1564" t="s">
        <v>644</v>
      </c>
      <c r="C45" s="1315" t="s">
        <v>613</v>
      </c>
      <c r="D45" s="1552">
        <f aca="true" t="shared" si="7" ref="D45:Q45">D44-D39</f>
        <v>-16001</v>
      </c>
      <c r="E45" s="1552">
        <f t="shared" si="7"/>
        <v>-16154</v>
      </c>
      <c r="F45" s="1552">
        <f t="shared" si="7"/>
        <v>-15696</v>
      </c>
      <c r="G45" s="1424">
        <f t="shared" si="7"/>
        <v>-14927</v>
      </c>
      <c r="H45" s="1424">
        <f>H44-H39</f>
        <v>-15633</v>
      </c>
      <c r="I45" s="1424">
        <f>I44-I39</f>
        <v>-16410</v>
      </c>
      <c r="J45" s="1424">
        <f>J44-J39</f>
        <v>-16909</v>
      </c>
      <c r="K45" s="1424">
        <v>-16477</v>
      </c>
      <c r="L45" s="1424">
        <f t="shared" si="7"/>
        <v>-16847</v>
      </c>
      <c r="M45" s="1552">
        <f t="shared" si="7"/>
        <v>-17233</v>
      </c>
      <c r="N45" s="1424">
        <f t="shared" si="7"/>
        <v>-3963</v>
      </c>
      <c r="O45" s="1424">
        <f t="shared" si="7"/>
        <v>0</v>
      </c>
      <c r="P45" s="1424">
        <f t="shared" si="7"/>
        <v>0</v>
      </c>
      <c r="Q45" s="1556">
        <f t="shared" si="7"/>
        <v>0</v>
      </c>
      <c r="R45" s="1651">
        <f t="shared" si="1"/>
        <v>-3963</v>
      </c>
      <c r="S45" s="1552">
        <f t="shared" si="2"/>
        <v>22.996576336099345</v>
      </c>
      <c r="T45" s="1228"/>
      <c r="U45" s="1424">
        <f>U44-U39</f>
        <v>0</v>
      </c>
      <c r="V45" s="1424">
        <f>V44-V39</f>
        <v>0</v>
      </c>
      <c r="W45" s="1424">
        <f>W44-W39</f>
        <v>0</v>
      </c>
    </row>
    <row r="46" ht="12.75">
      <c r="A46" s="1160"/>
    </row>
    <row r="47" spans="1:3" ht="12.75">
      <c r="A47" s="1537"/>
      <c r="B47" s="1593"/>
      <c r="C47" s="1566"/>
    </row>
    <row r="48" ht="12.75">
      <c r="A48" s="1160"/>
    </row>
    <row r="49" spans="1:23" ht="14.25" hidden="1">
      <c r="A49" s="1157" t="s">
        <v>798</v>
      </c>
      <c r="R49" s="43"/>
      <c r="S49" s="43"/>
      <c r="T49" s="43"/>
      <c r="U49" s="43"/>
      <c r="V49" s="43"/>
      <c r="W49" s="43"/>
    </row>
    <row r="50" spans="1:23" ht="14.25" hidden="1">
      <c r="A50" s="1567" t="s">
        <v>799</v>
      </c>
      <c r="R50" s="43"/>
      <c r="S50" s="43"/>
      <c r="T50" s="43"/>
      <c r="U50" s="43"/>
      <c r="V50" s="43"/>
      <c r="W50" s="43"/>
    </row>
    <row r="51" spans="1:23" ht="14.25" hidden="1">
      <c r="A51" s="1568" t="s">
        <v>800</v>
      </c>
      <c r="R51" s="43"/>
      <c r="S51" s="43"/>
      <c r="T51" s="43"/>
      <c r="U51" s="43"/>
      <c r="V51" s="43"/>
      <c r="W51" s="43"/>
    </row>
    <row r="52" spans="1:23" ht="14.25" hidden="1">
      <c r="A52" s="1086"/>
      <c r="R52" s="43"/>
      <c r="S52" s="43"/>
      <c r="T52" s="43"/>
      <c r="U52" s="43"/>
      <c r="V52" s="43"/>
      <c r="W52" s="43"/>
    </row>
    <row r="53" spans="1:23" ht="12.75" hidden="1">
      <c r="A53" s="1160" t="s">
        <v>831</v>
      </c>
      <c r="R53" s="43"/>
      <c r="S53" s="43"/>
      <c r="T53" s="43"/>
      <c r="U53" s="43"/>
      <c r="V53" s="43"/>
      <c r="W53" s="43"/>
    </row>
    <row r="54" spans="1:23" ht="12.75" hidden="1">
      <c r="A54" s="1160"/>
      <c r="R54" s="43"/>
      <c r="S54" s="43"/>
      <c r="T54" s="43"/>
      <c r="U54" s="43"/>
      <c r="V54" s="43"/>
      <c r="W54" s="43"/>
    </row>
    <row r="55" spans="1:23" ht="12.75" hidden="1">
      <c r="A55" s="1160" t="s">
        <v>832</v>
      </c>
      <c r="R55" s="43"/>
      <c r="S55" s="43"/>
      <c r="T55" s="43"/>
      <c r="U55" s="43"/>
      <c r="V55" s="43"/>
      <c r="W55" s="43"/>
    </row>
    <row r="56" ht="12.75">
      <c r="A56" s="1160"/>
    </row>
    <row r="57" spans="1:14" ht="12.75">
      <c r="A57" s="1160"/>
      <c r="N57" s="585" t="s">
        <v>833</v>
      </c>
    </row>
  </sheetData>
  <sheetProtection/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0"/>
  <sheetViews>
    <sheetView zoomScale="80" zoomScaleNormal="80" zoomScalePageLayoutView="0" workbookViewId="0" topLeftCell="A1">
      <selection activeCell="F41" sqref="F41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5" width="14.8515625" style="54" customWidth="1"/>
    <col min="6" max="6" width="14.7109375" style="54" customWidth="1"/>
    <col min="7" max="7" width="13.8515625" style="54" customWidth="1"/>
    <col min="8" max="8" width="10.00390625" style="289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318" t="s">
        <v>25</v>
      </c>
      <c r="B1" s="319"/>
      <c r="C1" s="319"/>
      <c r="D1" s="40"/>
      <c r="E1" s="41"/>
      <c r="F1" s="41"/>
      <c r="G1" s="42"/>
      <c r="H1" s="262"/>
    </row>
    <row r="2" spans="1:8" ht="12.75" customHeight="1">
      <c r="A2" s="44"/>
      <c r="B2" s="45"/>
      <c r="C2" s="44"/>
      <c r="D2" s="46"/>
      <c r="E2" s="41"/>
      <c r="F2" s="41"/>
      <c r="G2" s="41"/>
      <c r="H2" s="263"/>
    </row>
    <row r="3" spans="1:8" s="45" customFormat="1" ht="24" customHeight="1">
      <c r="A3" s="320" t="s">
        <v>26</v>
      </c>
      <c r="B3" s="320"/>
      <c r="C3" s="320"/>
      <c r="D3" s="321"/>
      <c r="E3" s="321"/>
      <c r="F3" s="253"/>
      <c r="G3" s="253"/>
      <c r="H3" s="264"/>
    </row>
    <row r="4" spans="1:8" s="45" customFormat="1" ht="15" customHeight="1" thickBot="1">
      <c r="A4" s="47"/>
      <c r="B4" s="47"/>
      <c r="C4" s="47"/>
      <c r="D4" s="47"/>
      <c r="E4" s="48"/>
      <c r="F4" s="48"/>
      <c r="G4" s="211" t="s">
        <v>4</v>
      </c>
      <c r="H4" s="265"/>
    </row>
    <row r="5" spans="1:8" ht="15.75">
      <c r="A5" s="254" t="s">
        <v>27</v>
      </c>
      <c r="B5" s="254" t="s">
        <v>28</v>
      </c>
      <c r="C5" s="254" t="s">
        <v>29</v>
      </c>
      <c r="D5" s="255" t="s">
        <v>30</v>
      </c>
      <c r="E5" s="256" t="s">
        <v>31</v>
      </c>
      <c r="F5" s="256" t="s">
        <v>31</v>
      </c>
      <c r="G5" s="256" t="s">
        <v>8</v>
      </c>
      <c r="H5" s="266" t="s">
        <v>32</v>
      </c>
    </row>
    <row r="6" spans="1:8" ht="15.75" customHeight="1" thickBot="1">
      <c r="A6" s="257"/>
      <c r="B6" s="257"/>
      <c r="C6" s="257"/>
      <c r="D6" s="258"/>
      <c r="E6" s="259" t="s">
        <v>33</v>
      </c>
      <c r="F6" s="259" t="s">
        <v>34</v>
      </c>
      <c r="G6" s="260" t="s">
        <v>35</v>
      </c>
      <c r="H6" s="267" t="s">
        <v>11</v>
      </c>
    </row>
    <row r="7" spans="1:8" ht="16.5" customHeight="1" thickTop="1">
      <c r="A7" s="49">
        <v>10</v>
      </c>
      <c r="B7" s="49"/>
      <c r="C7" s="49"/>
      <c r="D7" s="50" t="s">
        <v>36</v>
      </c>
      <c r="E7" s="51"/>
      <c r="F7" s="51"/>
      <c r="G7" s="51"/>
      <c r="H7" s="268"/>
    </row>
    <row r="8" spans="1:8" ht="15" customHeight="1">
      <c r="A8" s="49"/>
      <c r="B8" s="49"/>
      <c r="C8" s="49"/>
      <c r="D8" s="50"/>
      <c r="E8" s="51"/>
      <c r="F8" s="51"/>
      <c r="G8" s="51"/>
      <c r="H8" s="268"/>
    </row>
    <row r="9" spans="1:9" ht="15">
      <c r="A9" s="52"/>
      <c r="B9" s="52"/>
      <c r="C9" s="52">
        <v>1361</v>
      </c>
      <c r="D9" s="52" t="s">
        <v>37</v>
      </c>
      <c r="E9" s="53">
        <v>5</v>
      </c>
      <c r="F9" s="53">
        <v>5</v>
      </c>
      <c r="G9" s="53">
        <v>4</v>
      </c>
      <c r="H9" s="269">
        <f>(G9/F9)*100</f>
        <v>80</v>
      </c>
      <c r="I9" s="54"/>
    </row>
    <row r="10" spans="1:8" ht="15" hidden="1">
      <c r="A10" s="55"/>
      <c r="B10" s="52"/>
      <c r="C10" s="52">
        <v>2459</v>
      </c>
      <c r="D10" s="52" t="s">
        <v>38</v>
      </c>
      <c r="E10" s="53">
        <v>0</v>
      </c>
      <c r="F10" s="53"/>
      <c r="G10" s="53"/>
      <c r="H10" s="269" t="e">
        <f>(#REF!/F10)*100</f>
        <v>#REF!</v>
      </c>
    </row>
    <row r="11" spans="1:8" ht="15" hidden="1">
      <c r="A11" s="56">
        <v>34053</v>
      </c>
      <c r="B11" s="56"/>
      <c r="C11" s="56">
        <v>4116</v>
      </c>
      <c r="D11" s="52" t="s">
        <v>39</v>
      </c>
      <c r="E11" s="57">
        <v>0</v>
      </c>
      <c r="F11" s="57"/>
      <c r="G11" s="57"/>
      <c r="H11" s="269" t="e">
        <f>(#REF!/F11)*100</f>
        <v>#REF!</v>
      </c>
    </row>
    <row r="12" spans="1:8" ht="15" hidden="1">
      <c r="A12" s="56">
        <v>34070</v>
      </c>
      <c r="B12" s="56"/>
      <c r="C12" s="56">
        <v>4116</v>
      </c>
      <c r="D12" s="52" t="s">
        <v>40</v>
      </c>
      <c r="E12" s="57">
        <v>0</v>
      </c>
      <c r="F12" s="57"/>
      <c r="G12" s="57"/>
      <c r="H12" s="269" t="e">
        <f>(#REF!/F12)*100</f>
        <v>#REF!</v>
      </c>
    </row>
    <row r="13" spans="1:8" ht="15" hidden="1">
      <c r="A13" s="56">
        <v>33123</v>
      </c>
      <c r="B13" s="56"/>
      <c r="C13" s="56">
        <v>4116</v>
      </c>
      <c r="D13" s="52" t="s">
        <v>41</v>
      </c>
      <c r="E13" s="53">
        <v>0</v>
      </c>
      <c r="F13" s="53">
        <v>0</v>
      </c>
      <c r="G13" s="53"/>
      <c r="H13" s="269" t="e">
        <f>(#REF!/F13)*100</f>
        <v>#REF!</v>
      </c>
    </row>
    <row r="14" spans="1:8" ht="15" hidden="1">
      <c r="A14" s="56">
        <v>339</v>
      </c>
      <c r="B14" s="56"/>
      <c r="C14" s="56">
        <v>4122</v>
      </c>
      <c r="D14" s="56" t="s">
        <v>42</v>
      </c>
      <c r="E14" s="58">
        <v>0</v>
      </c>
      <c r="F14" s="58"/>
      <c r="G14" s="53"/>
      <c r="H14" s="269" t="e">
        <f>(#REF!/F14)*100</f>
        <v>#REF!</v>
      </c>
    </row>
    <row r="15" spans="1:9" ht="15" hidden="1">
      <c r="A15" s="56">
        <v>341</v>
      </c>
      <c r="B15" s="56"/>
      <c r="C15" s="56">
        <v>4122</v>
      </c>
      <c r="D15" s="56" t="s">
        <v>43</v>
      </c>
      <c r="E15" s="58">
        <v>0</v>
      </c>
      <c r="F15" s="58"/>
      <c r="G15" s="53"/>
      <c r="H15" s="269" t="e">
        <f>(#REF!/F15)*100</f>
        <v>#REF!</v>
      </c>
      <c r="I15" s="54"/>
    </row>
    <row r="16" spans="1:8" ht="15" hidden="1">
      <c r="A16" s="56">
        <v>359</v>
      </c>
      <c r="B16" s="56"/>
      <c r="C16" s="56">
        <v>4122</v>
      </c>
      <c r="D16" s="56" t="s">
        <v>44</v>
      </c>
      <c r="E16" s="58">
        <v>0</v>
      </c>
      <c r="F16" s="58"/>
      <c r="G16" s="57"/>
      <c r="H16" s="269" t="e">
        <f>(#REF!/F16)*100</f>
        <v>#REF!</v>
      </c>
    </row>
    <row r="17" spans="1:8" ht="15" customHeight="1" hidden="1">
      <c r="A17" s="52">
        <v>214</v>
      </c>
      <c r="B17" s="52"/>
      <c r="C17" s="52">
        <v>4122</v>
      </c>
      <c r="D17" s="56" t="s">
        <v>45</v>
      </c>
      <c r="E17" s="53">
        <v>0</v>
      </c>
      <c r="F17" s="53"/>
      <c r="G17" s="53"/>
      <c r="H17" s="269" t="e">
        <f>(#REF!/F17)*100</f>
        <v>#REF!</v>
      </c>
    </row>
    <row r="18" spans="1:8" ht="15" hidden="1">
      <c r="A18" s="56">
        <v>33030</v>
      </c>
      <c r="B18" s="56"/>
      <c r="C18" s="56">
        <v>4122</v>
      </c>
      <c r="D18" s="56" t="s">
        <v>46</v>
      </c>
      <c r="E18" s="58">
        <v>0</v>
      </c>
      <c r="F18" s="58">
        <v>0</v>
      </c>
      <c r="G18" s="57"/>
      <c r="H18" s="269" t="e">
        <f>(#REF!/F18)*100</f>
        <v>#REF!</v>
      </c>
    </row>
    <row r="19" spans="1:8" ht="15" hidden="1">
      <c r="A19" s="56">
        <v>33926</v>
      </c>
      <c r="B19" s="56"/>
      <c r="C19" s="56">
        <v>4222</v>
      </c>
      <c r="D19" s="56" t="s">
        <v>47</v>
      </c>
      <c r="E19" s="58"/>
      <c r="F19" s="58"/>
      <c r="G19" s="57"/>
      <c r="H19" s="269" t="e">
        <f>(#REF!/F19)*100</f>
        <v>#REF!</v>
      </c>
    </row>
    <row r="20" spans="1:8" ht="15">
      <c r="A20" s="56"/>
      <c r="B20" s="56">
        <v>2143</v>
      </c>
      <c r="C20" s="56">
        <v>2111</v>
      </c>
      <c r="D20" s="56" t="s">
        <v>48</v>
      </c>
      <c r="E20" s="57">
        <v>600</v>
      </c>
      <c r="F20" s="57">
        <v>600</v>
      </c>
      <c r="G20" s="57">
        <v>156.4</v>
      </c>
      <c r="H20" s="269">
        <f aca="true" t="shared" si="0" ref="H20:H50">(G20/F20)*100</f>
        <v>26.066666666666666</v>
      </c>
    </row>
    <row r="21" spans="1:8" ht="15">
      <c r="A21" s="56"/>
      <c r="B21" s="56">
        <v>2143</v>
      </c>
      <c r="C21" s="56">
        <v>2112</v>
      </c>
      <c r="D21" s="56" t="s">
        <v>49</v>
      </c>
      <c r="E21" s="57">
        <v>250</v>
      </c>
      <c r="F21" s="57">
        <v>250</v>
      </c>
      <c r="G21" s="57">
        <v>21.2</v>
      </c>
      <c r="H21" s="269">
        <f t="shared" si="0"/>
        <v>8.48</v>
      </c>
    </row>
    <row r="22" spans="1:8" ht="15" hidden="1">
      <c r="A22" s="56"/>
      <c r="B22" s="56">
        <v>2143</v>
      </c>
      <c r="C22" s="56">
        <v>2212</v>
      </c>
      <c r="D22" s="56" t="s">
        <v>50</v>
      </c>
      <c r="E22" s="57">
        <v>0</v>
      </c>
      <c r="F22" s="57">
        <v>0</v>
      </c>
      <c r="G22" s="57"/>
      <c r="H22" s="269" t="e">
        <f t="shared" si="0"/>
        <v>#DIV/0!</v>
      </c>
    </row>
    <row r="23" spans="1:8" ht="15" hidden="1">
      <c r="A23" s="56"/>
      <c r="B23" s="56">
        <v>2143</v>
      </c>
      <c r="C23" s="56">
        <v>2324</v>
      </c>
      <c r="D23" s="56" t="s">
        <v>51</v>
      </c>
      <c r="E23" s="57">
        <v>0</v>
      </c>
      <c r="F23" s="57">
        <v>0</v>
      </c>
      <c r="G23" s="57"/>
      <c r="H23" s="269" t="e">
        <f t="shared" si="0"/>
        <v>#DIV/0!</v>
      </c>
    </row>
    <row r="24" spans="1:8" ht="15" hidden="1">
      <c r="A24" s="56"/>
      <c r="B24" s="56">
        <v>2143</v>
      </c>
      <c r="C24" s="56">
        <v>2329</v>
      </c>
      <c r="D24" s="56" t="s">
        <v>52</v>
      </c>
      <c r="E24" s="57"/>
      <c r="F24" s="57"/>
      <c r="G24" s="57"/>
      <c r="H24" s="269" t="e">
        <f t="shared" si="0"/>
        <v>#DIV/0!</v>
      </c>
    </row>
    <row r="25" spans="1:8" ht="15" hidden="1">
      <c r="A25" s="56"/>
      <c r="B25" s="56">
        <v>3111</v>
      </c>
      <c r="C25" s="56">
        <v>2122</v>
      </c>
      <c r="D25" s="56" t="s">
        <v>53</v>
      </c>
      <c r="E25" s="57">
        <v>0</v>
      </c>
      <c r="F25" s="57">
        <v>0</v>
      </c>
      <c r="G25" s="57"/>
      <c r="H25" s="269" t="e">
        <f t="shared" si="0"/>
        <v>#DIV/0!</v>
      </c>
    </row>
    <row r="26" spans="1:8" ht="15">
      <c r="A26" s="56"/>
      <c r="B26" s="56">
        <v>3113</v>
      </c>
      <c r="C26" s="56">
        <v>2119</v>
      </c>
      <c r="D26" s="56" t="s">
        <v>54</v>
      </c>
      <c r="E26" s="57">
        <v>138</v>
      </c>
      <c r="F26" s="57">
        <v>138</v>
      </c>
      <c r="G26" s="57">
        <v>0</v>
      </c>
      <c r="H26" s="269">
        <f t="shared" si="0"/>
        <v>0</v>
      </c>
    </row>
    <row r="27" spans="1:8" ht="15" hidden="1">
      <c r="A27" s="56"/>
      <c r="B27" s="56">
        <v>3113</v>
      </c>
      <c r="C27" s="56">
        <v>2122</v>
      </c>
      <c r="D27" s="56" t="s">
        <v>55</v>
      </c>
      <c r="E27" s="57">
        <v>0</v>
      </c>
      <c r="F27" s="57">
        <v>0</v>
      </c>
      <c r="G27" s="57"/>
      <c r="H27" s="269" t="e">
        <f t="shared" si="0"/>
        <v>#DIV/0!</v>
      </c>
    </row>
    <row r="28" spans="1:8" ht="15" hidden="1">
      <c r="A28" s="56"/>
      <c r="B28" s="56">
        <v>3113</v>
      </c>
      <c r="C28" s="56">
        <v>2229</v>
      </c>
      <c r="D28" s="56" t="s">
        <v>56</v>
      </c>
      <c r="E28" s="57">
        <v>0</v>
      </c>
      <c r="F28" s="57"/>
      <c r="G28" s="57"/>
      <c r="H28" s="269" t="e">
        <f t="shared" si="0"/>
        <v>#DIV/0!</v>
      </c>
    </row>
    <row r="29" spans="1:9" ht="15">
      <c r="A29" s="56"/>
      <c r="B29" s="56">
        <v>3313</v>
      </c>
      <c r="C29" s="56">
        <v>2132</v>
      </c>
      <c r="D29" s="56" t="s">
        <v>57</v>
      </c>
      <c r="E29" s="57">
        <v>332</v>
      </c>
      <c r="F29" s="57">
        <v>332</v>
      </c>
      <c r="G29" s="57">
        <v>0</v>
      </c>
      <c r="H29" s="269">
        <f t="shared" si="0"/>
        <v>0</v>
      </c>
      <c r="I29" s="54"/>
    </row>
    <row r="30" spans="1:8" ht="15">
      <c r="A30" s="52"/>
      <c r="B30" s="52">
        <v>3313</v>
      </c>
      <c r="C30" s="52">
        <v>2133</v>
      </c>
      <c r="D30" s="52" t="s">
        <v>58</v>
      </c>
      <c r="E30" s="53">
        <v>18</v>
      </c>
      <c r="F30" s="53">
        <v>18</v>
      </c>
      <c r="G30" s="57">
        <v>0</v>
      </c>
      <c r="H30" s="269">
        <f t="shared" si="0"/>
        <v>0</v>
      </c>
    </row>
    <row r="31" spans="1:8" ht="15" hidden="1">
      <c r="A31" s="52"/>
      <c r="B31" s="52">
        <v>3313</v>
      </c>
      <c r="C31" s="52">
        <v>2324</v>
      </c>
      <c r="D31" s="52" t="s">
        <v>59</v>
      </c>
      <c r="E31" s="53">
        <v>0</v>
      </c>
      <c r="F31" s="53">
        <v>0</v>
      </c>
      <c r="G31" s="53"/>
      <c r="H31" s="269" t="e">
        <f t="shared" si="0"/>
        <v>#DIV/0!</v>
      </c>
    </row>
    <row r="32" spans="1:8" ht="15" hidden="1">
      <c r="A32" s="52"/>
      <c r="B32" s="52">
        <v>3392</v>
      </c>
      <c r="C32" s="52">
        <v>2329</v>
      </c>
      <c r="D32" s="52" t="s">
        <v>60</v>
      </c>
      <c r="E32" s="53"/>
      <c r="F32" s="53"/>
      <c r="G32" s="53"/>
      <c r="H32" s="269" t="e">
        <f t="shared" si="0"/>
        <v>#DIV/0!</v>
      </c>
    </row>
    <row r="33" spans="1:8" ht="15" hidden="1">
      <c r="A33" s="56"/>
      <c r="B33" s="56">
        <v>3314</v>
      </c>
      <c r="C33" s="56">
        <v>2229</v>
      </c>
      <c r="D33" s="56" t="s">
        <v>61</v>
      </c>
      <c r="E33" s="57"/>
      <c r="F33" s="57"/>
      <c r="G33" s="57"/>
      <c r="H33" s="269" t="e">
        <f t="shared" si="0"/>
        <v>#DIV/0!</v>
      </c>
    </row>
    <row r="34" spans="1:8" ht="15" hidden="1">
      <c r="A34" s="56"/>
      <c r="B34" s="56">
        <v>3315</v>
      </c>
      <c r="C34" s="56">
        <v>2322</v>
      </c>
      <c r="D34" s="56" t="s">
        <v>62</v>
      </c>
      <c r="E34" s="57"/>
      <c r="F34" s="57"/>
      <c r="G34" s="57"/>
      <c r="H34" s="269" t="e">
        <f t="shared" si="0"/>
        <v>#DIV/0!</v>
      </c>
    </row>
    <row r="35" spans="1:8" ht="15" hidden="1">
      <c r="A35" s="56"/>
      <c r="B35" s="56">
        <v>3319</v>
      </c>
      <c r="C35" s="56">
        <v>2324</v>
      </c>
      <c r="D35" s="56" t="s">
        <v>63</v>
      </c>
      <c r="E35" s="57">
        <v>0</v>
      </c>
      <c r="F35" s="57">
        <v>0</v>
      </c>
      <c r="G35" s="57"/>
      <c r="H35" s="269" t="e">
        <f t="shared" si="0"/>
        <v>#DIV/0!</v>
      </c>
    </row>
    <row r="36" spans="1:9" ht="15" customHeight="1" hidden="1">
      <c r="A36" s="52"/>
      <c r="B36" s="52">
        <v>3319</v>
      </c>
      <c r="C36" s="52">
        <v>2329</v>
      </c>
      <c r="D36" s="52" t="s">
        <v>64</v>
      </c>
      <c r="E36" s="53"/>
      <c r="F36" s="53"/>
      <c r="G36" s="53"/>
      <c r="H36" s="269" t="e">
        <f t="shared" si="0"/>
        <v>#DIV/0!</v>
      </c>
      <c r="I36" s="54"/>
    </row>
    <row r="37" spans="1:8" ht="15">
      <c r="A37" s="56"/>
      <c r="B37" s="56">
        <v>3326</v>
      </c>
      <c r="C37" s="56">
        <v>2212</v>
      </c>
      <c r="D37" s="56" t="s">
        <v>65</v>
      </c>
      <c r="E37" s="57">
        <v>30</v>
      </c>
      <c r="F37" s="57">
        <v>30</v>
      </c>
      <c r="G37" s="57">
        <v>0</v>
      </c>
      <c r="H37" s="269">
        <f t="shared" si="0"/>
        <v>0</v>
      </c>
    </row>
    <row r="38" spans="1:8" ht="15">
      <c r="A38" s="56"/>
      <c r="B38" s="56">
        <v>3326</v>
      </c>
      <c r="C38" s="56">
        <v>2324</v>
      </c>
      <c r="D38" s="56" t="s">
        <v>66</v>
      </c>
      <c r="E38" s="57">
        <v>2</v>
      </c>
      <c r="F38" s="57">
        <v>2</v>
      </c>
      <c r="G38" s="57">
        <v>0</v>
      </c>
      <c r="H38" s="269">
        <f t="shared" si="0"/>
        <v>0</v>
      </c>
    </row>
    <row r="39" spans="1:8" ht="15">
      <c r="A39" s="56"/>
      <c r="B39" s="56">
        <v>3399</v>
      </c>
      <c r="C39" s="56">
        <v>2111</v>
      </c>
      <c r="D39" s="56" t="s">
        <v>67</v>
      </c>
      <c r="E39" s="57">
        <v>200</v>
      </c>
      <c r="F39" s="57">
        <v>200</v>
      </c>
      <c r="G39" s="57">
        <v>241.4</v>
      </c>
      <c r="H39" s="269">
        <f t="shared" si="0"/>
        <v>120.7</v>
      </c>
    </row>
    <row r="40" spans="1:8" ht="15" hidden="1">
      <c r="A40" s="56"/>
      <c r="B40" s="56">
        <v>3399</v>
      </c>
      <c r="C40" s="56">
        <v>2112</v>
      </c>
      <c r="D40" s="56" t="s">
        <v>68</v>
      </c>
      <c r="E40" s="57">
        <v>0</v>
      </c>
      <c r="F40" s="57"/>
      <c r="G40" s="57"/>
      <c r="H40" s="269" t="e">
        <f t="shared" si="0"/>
        <v>#DIV/0!</v>
      </c>
    </row>
    <row r="41" spans="1:8" ht="15">
      <c r="A41" s="56"/>
      <c r="B41" s="56">
        <v>3399</v>
      </c>
      <c r="C41" s="56">
        <v>2133</v>
      </c>
      <c r="D41" s="56" t="s">
        <v>69</v>
      </c>
      <c r="E41" s="57">
        <v>100</v>
      </c>
      <c r="F41" s="57">
        <v>100</v>
      </c>
      <c r="G41" s="57">
        <v>0</v>
      </c>
      <c r="H41" s="269">
        <f t="shared" si="0"/>
        <v>0</v>
      </c>
    </row>
    <row r="42" spans="1:9" ht="15" hidden="1">
      <c r="A42" s="56"/>
      <c r="B42" s="56">
        <v>3399</v>
      </c>
      <c r="C42" s="56">
        <v>2322</v>
      </c>
      <c r="D42" s="56" t="s">
        <v>70</v>
      </c>
      <c r="E42" s="57">
        <v>0</v>
      </c>
      <c r="F42" s="57"/>
      <c r="G42" s="57"/>
      <c r="H42" s="269" t="e">
        <f t="shared" si="0"/>
        <v>#DIV/0!</v>
      </c>
      <c r="I42" s="54"/>
    </row>
    <row r="43" spans="1:8" ht="15">
      <c r="A43" s="52"/>
      <c r="B43" s="52">
        <v>3399</v>
      </c>
      <c r="C43" s="52">
        <v>2321</v>
      </c>
      <c r="D43" s="52" t="s">
        <v>71</v>
      </c>
      <c r="E43" s="53">
        <v>0</v>
      </c>
      <c r="F43" s="53">
        <v>0</v>
      </c>
      <c r="G43" s="53">
        <v>50</v>
      </c>
      <c r="H43" s="269" t="e">
        <f t="shared" si="0"/>
        <v>#DIV/0!</v>
      </c>
    </row>
    <row r="44" spans="1:8" ht="15">
      <c r="A44" s="56"/>
      <c r="B44" s="56">
        <v>3399</v>
      </c>
      <c r="C44" s="56">
        <v>2324</v>
      </c>
      <c r="D44" s="56" t="s">
        <v>72</v>
      </c>
      <c r="E44" s="57">
        <v>170</v>
      </c>
      <c r="F44" s="57">
        <v>170</v>
      </c>
      <c r="G44" s="57">
        <v>62.4</v>
      </c>
      <c r="H44" s="269">
        <f t="shared" si="0"/>
        <v>36.705882352941174</v>
      </c>
    </row>
    <row r="45" spans="1:8" ht="15">
      <c r="A45" s="52"/>
      <c r="B45" s="52">
        <v>3399</v>
      </c>
      <c r="C45" s="52">
        <v>2329</v>
      </c>
      <c r="D45" s="52" t="s">
        <v>73</v>
      </c>
      <c r="E45" s="57">
        <v>0</v>
      </c>
      <c r="F45" s="57">
        <v>0</v>
      </c>
      <c r="G45" s="57">
        <v>19.5</v>
      </c>
      <c r="H45" s="269" t="e">
        <f t="shared" si="0"/>
        <v>#DIV/0!</v>
      </c>
    </row>
    <row r="46" spans="1:8" ht="15" hidden="1">
      <c r="A46" s="56"/>
      <c r="B46" s="56">
        <v>3412</v>
      </c>
      <c r="C46" s="56">
        <v>2324</v>
      </c>
      <c r="D46" s="56" t="s">
        <v>74</v>
      </c>
      <c r="E46" s="57">
        <v>0</v>
      </c>
      <c r="F46" s="57"/>
      <c r="G46" s="57"/>
      <c r="H46" s="269" t="e">
        <f t="shared" si="0"/>
        <v>#DIV/0!</v>
      </c>
    </row>
    <row r="47" spans="1:8" ht="15">
      <c r="A47" s="56"/>
      <c r="B47" s="56">
        <v>3419</v>
      </c>
      <c r="C47" s="56">
        <v>2229</v>
      </c>
      <c r="D47" s="56" t="s">
        <v>75</v>
      </c>
      <c r="E47" s="57">
        <v>0</v>
      </c>
      <c r="F47" s="57">
        <v>0</v>
      </c>
      <c r="G47" s="57">
        <v>0.5</v>
      </c>
      <c r="H47" s="269" t="e">
        <f t="shared" si="0"/>
        <v>#DIV/0!</v>
      </c>
    </row>
    <row r="48" spans="1:8" ht="15" hidden="1">
      <c r="A48" s="56"/>
      <c r="B48" s="56">
        <v>3421</v>
      </c>
      <c r="C48" s="56">
        <v>2324</v>
      </c>
      <c r="D48" s="56" t="s">
        <v>76</v>
      </c>
      <c r="E48" s="57"/>
      <c r="F48" s="57"/>
      <c r="G48" s="57"/>
      <c r="H48" s="269" t="e">
        <f t="shared" si="0"/>
        <v>#DIV/0!</v>
      </c>
    </row>
    <row r="49" spans="1:8" ht="15">
      <c r="A49" s="52"/>
      <c r="B49" s="52">
        <v>3429</v>
      </c>
      <c r="C49" s="52">
        <v>2229</v>
      </c>
      <c r="D49" s="52" t="s">
        <v>77</v>
      </c>
      <c r="E49" s="53">
        <v>0</v>
      </c>
      <c r="F49" s="53">
        <v>0</v>
      </c>
      <c r="G49" s="53">
        <v>0.3</v>
      </c>
      <c r="H49" s="269" t="e">
        <f t="shared" si="0"/>
        <v>#DIV/0!</v>
      </c>
    </row>
    <row r="50" spans="1:8" ht="15">
      <c r="A50" s="52"/>
      <c r="B50" s="52">
        <v>6402</v>
      </c>
      <c r="C50" s="52">
        <v>2229</v>
      </c>
      <c r="D50" s="52" t="s">
        <v>78</v>
      </c>
      <c r="E50" s="53">
        <v>0</v>
      </c>
      <c r="F50" s="53">
        <v>0</v>
      </c>
      <c r="G50" s="53">
        <v>9.5</v>
      </c>
      <c r="H50" s="269" t="e">
        <f t="shared" si="0"/>
        <v>#DIV/0!</v>
      </c>
    </row>
    <row r="51" spans="1:8" ht="15" hidden="1">
      <c r="A51" s="56"/>
      <c r="B51" s="56">
        <v>6171</v>
      </c>
      <c r="C51" s="56">
        <v>2212</v>
      </c>
      <c r="D51" s="56" t="s">
        <v>79</v>
      </c>
      <c r="E51" s="57"/>
      <c r="F51" s="57"/>
      <c r="G51" s="57"/>
      <c r="H51" s="269" t="e">
        <f>(#REF!/F51)*100</f>
        <v>#REF!</v>
      </c>
    </row>
    <row r="52" spans="1:8" ht="15" customHeight="1" hidden="1">
      <c r="A52" s="52"/>
      <c r="B52" s="52">
        <v>6409</v>
      </c>
      <c r="C52" s="52">
        <v>2328</v>
      </c>
      <c r="D52" s="52" t="s">
        <v>80</v>
      </c>
      <c r="E52" s="53">
        <v>0</v>
      </c>
      <c r="F52" s="53">
        <v>0</v>
      </c>
      <c r="G52" s="53"/>
      <c r="H52" s="269" t="e">
        <f>(#REF!/F52)*100</f>
        <v>#REF!</v>
      </c>
    </row>
    <row r="53" spans="1:8" ht="15" customHeight="1" thickBot="1">
      <c r="A53" s="59"/>
      <c r="B53" s="59"/>
      <c r="C53" s="59"/>
      <c r="D53" s="59"/>
      <c r="E53" s="60"/>
      <c r="F53" s="60"/>
      <c r="G53" s="60"/>
      <c r="H53" s="270"/>
    </row>
    <row r="54" spans="1:8" s="64" customFormat="1" ht="21.75" customHeight="1" thickBot="1" thickTop="1">
      <c r="A54" s="61"/>
      <c r="B54" s="61"/>
      <c r="C54" s="61"/>
      <c r="D54" s="62" t="s">
        <v>81</v>
      </c>
      <c r="E54" s="63">
        <f>SUM(E9:E52)</f>
        <v>1845</v>
      </c>
      <c r="F54" s="63">
        <f>SUM(F9:F52)</f>
        <v>1845</v>
      </c>
      <c r="G54" s="63">
        <f>SUM(G9:G52)</f>
        <v>565.1999999999999</v>
      </c>
      <c r="H54" s="271">
        <f>(G54/F54)*100</f>
        <v>30.63414634146341</v>
      </c>
    </row>
    <row r="55" spans="1:8" ht="15" customHeight="1">
      <c r="A55" s="64"/>
      <c r="B55" s="64"/>
      <c r="C55" s="64"/>
      <c r="D55" s="64"/>
      <c r="E55" s="65"/>
      <c r="F55" s="65"/>
      <c r="G55" s="65"/>
      <c r="H55" s="272"/>
    </row>
    <row r="56" spans="1:8" ht="15" customHeight="1">
      <c r="A56" s="64"/>
      <c r="B56" s="64"/>
      <c r="C56" s="64"/>
      <c r="D56" s="64"/>
      <c r="E56" s="65"/>
      <c r="F56" s="65"/>
      <c r="G56" s="65"/>
      <c r="H56" s="272"/>
    </row>
    <row r="57" spans="1:8" ht="15" customHeight="1" thickBot="1">
      <c r="A57" s="64"/>
      <c r="B57" s="64"/>
      <c r="C57" s="64"/>
      <c r="D57" s="64"/>
      <c r="E57" s="65"/>
      <c r="F57" s="65"/>
      <c r="G57" s="65"/>
      <c r="H57" s="272"/>
    </row>
    <row r="58" spans="1:8" ht="15.75">
      <c r="A58" s="254" t="s">
        <v>27</v>
      </c>
      <c r="B58" s="254" t="s">
        <v>28</v>
      </c>
      <c r="C58" s="254" t="s">
        <v>29</v>
      </c>
      <c r="D58" s="255" t="s">
        <v>30</v>
      </c>
      <c r="E58" s="256" t="s">
        <v>31</v>
      </c>
      <c r="F58" s="256" t="s">
        <v>31</v>
      </c>
      <c r="G58" s="256" t="s">
        <v>8</v>
      </c>
      <c r="H58" s="266" t="s">
        <v>32</v>
      </c>
    </row>
    <row r="59" spans="1:8" ht="15.75" customHeight="1" thickBot="1">
      <c r="A59" s="257"/>
      <c r="B59" s="257"/>
      <c r="C59" s="257"/>
      <c r="D59" s="258"/>
      <c r="E59" s="259" t="s">
        <v>33</v>
      </c>
      <c r="F59" s="259" t="s">
        <v>34</v>
      </c>
      <c r="G59" s="260" t="s">
        <v>35</v>
      </c>
      <c r="H59" s="267" t="s">
        <v>11</v>
      </c>
    </row>
    <row r="60" spans="1:8" ht="15.75" customHeight="1" thickTop="1">
      <c r="A60" s="66">
        <v>20</v>
      </c>
      <c r="B60" s="49"/>
      <c r="C60" s="49"/>
      <c r="D60" s="50" t="s">
        <v>82</v>
      </c>
      <c r="E60" s="51"/>
      <c r="F60" s="51"/>
      <c r="G60" s="51"/>
      <c r="H60" s="268"/>
    </row>
    <row r="61" spans="1:8" ht="15.75" customHeight="1">
      <c r="A61" s="66"/>
      <c r="B61" s="49"/>
      <c r="C61" s="49"/>
      <c r="D61" s="50"/>
      <c r="E61" s="51"/>
      <c r="F61" s="51"/>
      <c r="G61" s="51"/>
      <c r="H61" s="268"/>
    </row>
    <row r="62" spans="1:8" ht="15.75" customHeight="1" hidden="1">
      <c r="A62" s="66"/>
      <c r="B62" s="49"/>
      <c r="C62" s="67">
        <v>2420</v>
      </c>
      <c r="D62" s="68" t="s">
        <v>83</v>
      </c>
      <c r="E62" s="53">
        <v>0</v>
      </c>
      <c r="F62" s="53">
        <v>0</v>
      </c>
      <c r="G62" s="53">
        <v>0</v>
      </c>
      <c r="H62" s="269" t="e">
        <f>(#REF!/F62)*100</f>
        <v>#REF!</v>
      </c>
    </row>
    <row r="63" spans="1:8" ht="15.75" customHeight="1">
      <c r="A63" s="69">
        <v>1069</v>
      </c>
      <c r="B63" s="49"/>
      <c r="C63" s="67">
        <v>4113</v>
      </c>
      <c r="D63" s="68" t="s">
        <v>84</v>
      </c>
      <c r="E63" s="53">
        <v>18</v>
      </c>
      <c r="F63" s="53">
        <v>51.1</v>
      </c>
      <c r="G63" s="53">
        <v>0</v>
      </c>
      <c r="H63" s="269">
        <f aca="true" t="shared" si="1" ref="H63:H119">(G63/F63)*100</f>
        <v>0</v>
      </c>
    </row>
    <row r="64" spans="1:8" ht="15.75" customHeight="1">
      <c r="A64" s="69">
        <v>1070</v>
      </c>
      <c r="B64" s="49"/>
      <c r="C64" s="67">
        <v>4113</v>
      </c>
      <c r="D64" s="68" t="s">
        <v>85</v>
      </c>
      <c r="E64" s="53">
        <v>1</v>
      </c>
      <c r="F64" s="53">
        <v>1</v>
      </c>
      <c r="G64" s="53">
        <v>0</v>
      </c>
      <c r="H64" s="269">
        <f t="shared" si="1"/>
        <v>0</v>
      </c>
    </row>
    <row r="65" spans="1:8" ht="15.75" customHeight="1" hidden="1">
      <c r="A65" s="69">
        <v>7001</v>
      </c>
      <c r="B65" s="49"/>
      <c r="C65" s="67">
        <v>4116</v>
      </c>
      <c r="D65" s="68" t="s">
        <v>86</v>
      </c>
      <c r="E65" s="53">
        <v>0</v>
      </c>
      <c r="F65" s="53"/>
      <c r="G65" s="53">
        <v>0</v>
      </c>
      <c r="H65" s="269" t="e">
        <f t="shared" si="1"/>
        <v>#DIV/0!</v>
      </c>
    </row>
    <row r="66" spans="1:10" ht="15.75" hidden="1">
      <c r="A66" s="69"/>
      <c r="B66" s="49"/>
      <c r="C66" s="70">
        <v>4116</v>
      </c>
      <c r="D66" s="52" t="s">
        <v>87</v>
      </c>
      <c r="E66" s="53">
        <v>0</v>
      </c>
      <c r="F66" s="53"/>
      <c r="G66" s="53">
        <v>0</v>
      </c>
      <c r="H66" s="269" t="e">
        <f t="shared" si="1"/>
        <v>#DIV/0!</v>
      </c>
      <c r="J66" s="54"/>
    </row>
    <row r="67" spans="1:8" ht="15.75" customHeight="1">
      <c r="A67" s="69">
        <v>1069</v>
      </c>
      <c r="B67" s="49"/>
      <c r="C67" s="67">
        <v>4116</v>
      </c>
      <c r="D67" s="68" t="s">
        <v>84</v>
      </c>
      <c r="E67" s="53">
        <v>249</v>
      </c>
      <c r="F67" s="53">
        <v>715.5</v>
      </c>
      <c r="G67" s="53">
        <v>0</v>
      </c>
      <c r="H67" s="269">
        <f t="shared" si="1"/>
        <v>0</v>
      </c>
    </row>
    <row r="68" spans="1:8" ht="15.75" customHeight="1">
      <c r="A68" s="69">
        <v>1070</v>
      </c>
      <c r="B68" s="49"/>
      <c r="C68" s="67">
        <v>4116</v>
      </c>
      <c r="D68" s="68" t="s">
        <v>88</v>
      </c>
      <c r="E68" s="53">
        <v>7</v>
      </c>
      <c r="F68" s="53">
        <v>7</v>
      </c>
      <c r="G68" s="53">
        <v>0</v>
      </c>
      <c r="H68" s="269">
        <f t="shared" si="1"/>
        <v>0</v>
      </c>
    </row>
    <row r="69" spans="1:8" ht="15.75" hidden="1">
      <c r="A69" s="69">
        <v>221</v>
      </c>
      <c r="B69" s="49"/>
      <c r="C69" s="67">
        <v>4122</v>
      </c>
      <c r="D69" s="71" t="s">
        <v>89</v>
      </c>
      <c r="E69" s="53">
        <v>0</v>
      </c>
      <c r="F69" s="53"/>
      <c r="G69" s="53">
        <v>0</v>
      </c>
      <c r="H69" s="269" t="e">
        <f t="shared" si="1"/>
        <v>#DIV/0!</v>
      </c>
    </row>
    <row r="70" spans="1:8" ht="15.75" hidden="1">
      <c r="A70" s="69"/>
      <c r="B70" s="49"/>
      <c r="C70" s="67">
        <v>4152</v>
      </c>
      <c r="D70" s="71" t="s">
        <v>90</v>
      </c>
      <c r="E70" s="53">
        <v>0</v>
      </c>
      <c r="F70" s="53"/>
      <c r="G70" s="53">
        <v>0</v>
      </c>
      <c r="H70" s="269" t="e">
        <f t="shared" si="1"/>
        <v>#DIV/0!</v>
      </c>
    </row>
    <row r="71" spans="1:10" ht="15.75" customHeight="1">
      <c r="A71" s="69">
        <v>1046</v>
      </c>
      <c r="B71" s="49"/>
      <c r="C71" s="67">
        <v>4213</v>
      </c>
      <c r="D71" s="72" t="s">
        <v>91</v>
      </c>
      <c r="E71" s="51">
        <v>31</v>
      </c>
      <c r="F71" s="51">
        <v>31</v>
      </c>
      <c r="G71" s="53">
        <v>0</v>
      </c>
      <c r="H71" s="269">
        <f t="shared" si="1"/>
        <v>0</v>
      </c>
      <c r="J71" s="54"/>
    </row>
    <row r="72" spans="1:10" ht="15.75" customHeight="1">
      <c r="A72" s="69">
        <v>1047</v>
      </c>
      <c r="B72" s="49"/>
      <c r="C72" s="67">
        <v>4213</v>
      </c>
      <c r="D72" s="72" t="s">
        <v>92</v>
      </c>
      <c r="E72" s="51">
        <v>45</v>
      </c>
      <c r="F72" s="51">
        <v>45</v>
      </c>
      <c r="G72" s="53">
        <v>0</v>
      </c>
      <c r="H72" s="269">
        <f t="shared" si="1"/>
        <v>0</v>
      </c>
      <c r="J72" s="54"/>
    </row>
    <row r="73" spans="1:9" ht="15.75" customHeight="1">
      <c r="A73" s="69">
        <v>1048</v>
      </c>
      <c r="B73" s="49"/>
      <c r="C73" s="67">
        <v>4213</v>
      </c>
      <c r="D73" s="72" t="s">
        <v>93</v>
      </c>
      <c r="E73" s="51">
        <v>87</v>
      </c>
      <c r="F73" s="51">
        <v>87</v>
      </c>
      <c r="G73" s="53">
        <v>0</v>
      </c>
      <c r="H73" s="269">
        <f t="shared" si="1"/>
        <v>0</v>
      </c>
      <c r="I73" s="54"/>
    </row>
    <row r="74" spans="1:9" ht="15.75" customHeight="1" hidden="1">
      <c r="A74" s="69"/>
      <c r="B74" s="49"/>
      <c r="C74" s="67">
        <v>4213</v>
      </c>
      <c r="D74" s="72" t="s">
        <v>94</v>
      </c>
      <c r="E74" s="51">
        <v>0</v>
      </c>
      <c r="F74" s="51"/>
      <c r="G74" s="53">
        <v>0</v>
      </c>
      <c r="H74" s="269" t="e">
        <f t="shared" si="1"/>
        <v>#DIV/0!</v>
      </c>
      <c r="I74" s="54"/>
    </row>
    <row r="75" spans="1:8" ht="15.75" customHeight="1">
      <c r="A75" s="69">
        <v>1083</v>
      </c>
      <c r="B75" s="49"/>
      <c r="C75" s="67">
        <v>4213</v>
      </c>
      <c r="D75" s="72" t="s">
        <v>95</v>
      </c>
      <c r="E75" s="51">
        <v>38</v>
      </c>
      <c r="F75" s="51">
        <v>38</v>
      </c>
      <c r="G75" s="53">
        <v>0</v>
      </c>
      <c r="H75" s="269">
        <f t="shared" si="1"/>
        <v>0</v>
      </c>
    </row>
    <row r="76" spans="1:8" ht="15" customHeight="1">
      <c r="A76" s="73">
        <v>1084</v>
      </c>
      <c r="B76" s="52"/>
      <c r="C76" s="52">
        <v>4213</v>
      </c>
      <c r="D76" s="52" t="s">
        <v>96</v>
      </c>
      <c r="E76" s="53">
        <v>22</v>
      </c>
      <c r="F76" s="53">
        <v>30.2</v>
      </c>
      <c r="G76" s="53">
        <v>0</v>
      </c>
      <c r="H76" s="269">
        <f t="shared" si="1"/>
        <v>0</v>
      </c>
    </row>
    <row r="77" spans="1:8" ht="15.75" customHeight="1">
      <c r="A77" s="69">
        <v>1092</v>
      </c>
      <c r="B77" s="49"/>
      <c r="C77" s="67">
        <v>4213</v>
      </c>
      <c r="D77" s="72" t="s">
        <v>97</v>
      </c>
      <c r="E77" s="51">
        <v>55</v>
      </c>
      <c r="F77" s="51">
        <v>55</v>
      </c>
      <c r="G77" s="53">
        <v>0</v>
      </c>
      <c r="H77" s="269">
        <f t="shared" si="1"/>
        <v>0</v>
      </c>
    </row>
    <row r="78" spans="1:8" ht="15.75" customHeight="1">
      <c r="A78" s="69">
        <v>1093</v>
      </c>
      <c r="B78" s="49"/>
      <c r="C78" s="67">
        <v>4213</v>
      </c>
      <c r="D78" s="72" t="s">
        <v>98</v>
      </c>
      <c r="E78" s="51">
        <v>70</v>
      </c>
      <c r="F78" s="51">
        <v>70</v>
      </c>
      <c r="G78" s="53">
        <v>0</v>
      </c>
      <c r="H78" s="269">
        <f t="shared" si="1"/>
        <v>0</v>
      </c>
    </row>
    <row r="79" spans="1:8" ht="15" hidden="1">
      <c r="A79" s="55"/>
      <c r="B79" s="52"/>
      <c r="C79" s="52">
        <v>4213</v>
      </c>
      <c r="D79" s="52" t="s">
        <v>99</v>
      </c>
      <c r="E79" s="53"/>
      <c r="F79" s="53"/>
      <c r="G79" s="53">
        <v>0</v>
      </c>
      <c r="H79" s="269" t="e">
        <f t="shared" si="1"/>
        <v>#DIV/0!</v>
      </c>
    </row>
    <row r="80" spans="1:8" ht="15" hidden="1">
      <c r="A80" s="55"/>
      <c r="B80" s="52"/>
      <c r="C80" s="52">
        <v>4213</v>
      </c>
      <c r="D80" s="52" t="s">
        <v>99</v>
      </c>
      <c r="E80" s="53"/>
      <c r="F80" s="53"/>
      <c r="G80" s="53">
        <v>0</v>
      </c>
      <c r="H80" s="269" t="e">
        <f t="shared" si="1"/>
        <v>#DIV/0!</v>
      </c>
    </row>
    <row r="81" spans="1:8" ht="15" hidden="1">
      <c r="A81" s="55"/>
      <c r="B81" s="52"/>
      <c r="C81" s="52">
        <v>4213</v>
      </c>
      <c r="D81" s="52" t="s">
        <v>99</v>
      </c>
      <c r="E81" s="53"/>
      <c r="F81" s="53"/>
      <c r="G81" s="53">
        <v>0</v>
      </c>
      <c r="H81" s="269" t="e">
        <f t="shared" si="1"/>
        <v>#DIV/0!</v>
      </c>
    </row>
    <row r="82" spans="1:10" ht="15.75" customHeight="1">
      <c r="A82" s="69">
        <v>1045</v>
      </c>
      <c r="B82" s="49"/>
      <c r="C82" s="67">
        <v>4216</v>
      </c>
      <c r="D82" s="72" t="s">
        <v>100</v>
      </c>
      <c r="E82" s="51">
        <v>3201</v>
      </c>
      <c r="F82" s="51">
        <v>2940.6</v>
      </c>
      <c r="G82" s="53">
        <v>0</v>
      </c>
      <c r="H82" s="269">
        <f t="shared" si="1"/>
        <v>0</v>
      </c>
      <c r="J82" s="54"/>
    </row>
    <row r="83" spans="1:10" ht="15.75" customHeight="1">
      <c r="A83" s="69">
        <v>1046</v>
      </c>
      <c r="B83" s="49"/>
      <c r="C83" s="67">
        <v>4216</v>
      </c>
      <c r="D83" s="72" t="s">
        <v>101</v>
      </c>
      <c r="E83" s="51">
        <v>522</v>
      </c>
      <c r="F83" s="51">
        <v>522</v>
      </c>
      <c r="G83" s="53">
        <v>0</v>
      </c>
      <c r="H83" s="269">
        <f t="shared" si="1"/>
        <v>0</v>
      </c>
      <c r="J83" s="54"/>
    </row>
    <row r="84" spans="1:10" ht="15.75" customHeight="1">
      <c r="A84" s="69">
        <v>1047</v>
      </c>
      <c r="B84" s="49"/>
      <c r="C84" s="67">
        <v>4216</v>
      </c>
      <c r="D84" s="72" t="s">
        <v>102</v>
      </c>
      <c r="E84" s="51">
        <v>761</v>
      </c>
      <c r="F84" s="51">
        <v>761</v>
      </c>
      <c r="G84" s="53">
        <v>0</v>
      </c>
      <c r="H84" s="269">
        <f t="shared" si="1"/>
        <v>0</v>
      </c>
      <c r="J84" s="54"/>
    </row>
    <row r="85" spans="1:9" ht="15.75" customHeight="1">
      <c r="A85" s="69">
        <v>1048</v>
      </c>
      <c r="B85" s="49"/>
      <c r="C85" s="67">
        <v>4216</v>
      </c>
      <c r="D85" s="72" t="s">
        <v>103</v>
      </c>
      <c r="E85" s="51">
        <v>1473</v>
      </c>
      <c r="F85" s="51">
        <v>1473</v>
      </c>
      <c r="G85" s="53">
        <v>0</v>
      </c>
      <c r="H85" s="269">
        <f t="shared" si="1"/>
        <v>0</v>
      </c>
      <c r="I85" s="54"/>
    </row>
    <row r="86" spans="1:9" ht="15.75" customHeight="1">
      <c r="A86" s="69">
        <v>1059</v>
      </c>
      <c r="B86" s="49"/>
      <c r="C86" s="67">
        <v>4216</v>
      </c>
      <c r="D86" s="72" t="s">
        <v>104</v>
      </c>
      <c r="E86" s="51">
        <v>3470</v>
      </c>
      <c r="F86" s="53">
        <v>3470</v>
      </c>
      <c r="G86" s="53">
        <v>0</v>
      </c>
      <c r="H86" s="269">
        <f t="shared" si="1"/>
        <v>0</v>
      </c>
      <c r="I86" s="54"/>
    </row>
    <row r="87" spans="1:8" ht="15.75" customHeight="1">
      <c r="A87" s="69">
        <v>1075</v>
      </c>
      <c r="B87" s="49"/>
      <c r="C87" s="67">
        <v>4216</v>
      </c>
      <c r="D87" s="72" t="s">
        <v>105</v>
      </c>
      <c r="E87" s="51">
        <v>788</v>
      </c>
      <c r="F87" s="51">
        <v>788</v>
      </c>
      <c r="G87" s="53">
        <v>0</v>
      </c>
      <c r="H87" s="269">
        <f t="shared" si="1"/>
        <v>0</v>
      </c>
    </row>
    <row r="88" spans="1:8" ht="15.75" customHeight="1">
      <c r="A88" s="69">
        <v>1078</v>
      </c>
      <c r="B88" s="49"/>
      <c r="C88" s="67">
        <v>4216</v>
      </c>
      <c r="D88" s="72" t="s">
        <v>106</v>
      </c>
      <c r="E88" s="51">
        <v>62</v>
      </c>
      <c r="F88" s="51">
        <v>62</v>
      </c>
      <c r="G88" s="53">
        <v>0</v>
      </c>
      <c r="H88" s="269">
        <f t="shared" si="1"/>
        <v>0</v>
      </c>
    </row>
    <row r="89" spans="1:8" ht="15.75" customHeight="1">
      <c r="A89" s="69">
        <v>1083</v>
      </c>
      <c r="B89" s="49"/>
      <c r="C89" s="67">
        <v>4216</v>
      </c>
      <c r="D89" s="72" t="s">
        <v>107</v>
      </c>
      <c r="E89" s="51">
        <v>585</v>
      </c>
      <c r="F89" s="51">
        <v>585</v>
      </c>
      <c r="G89" s="53">
        <v>0</v>
      </c>
      <c r="H89" s="269">
        <f t="shared" si="1"/>
        <v>0</v>
      </c>
    </row>
    <row r="90" spans="1:8" ht="15" customHeight="1">
      <c r="A90" s="73">
        <v>1084</v>
      </c>
      <c r="B90" s="52"/>
      <c r="C90" s="52">
        <v>4216</v>
      </c>
      <c r="D90" s="52" t="s">
        <v>108</v>
      </c>
      <c r="E90" s="53">
        <v>755</v>
      </c>
      <c r="F90" s="53">
        <v>512</v>
      </c>
      <c r="G90" s="53">
        <v>0</v>
      </c>
      <c r="H90" s="269">
        <f t="shared" si="1"/>
        <v>0</v>
      </c>
    </row>
    <row r="91" spans="1:8" ht="15.75" customHeight="1">
      <c r="A91" s="69">
        <v>1092</v>
      </c>
      <c r="B91" s="49"/>
      <c r="C91" s="67">
        <v>4216</v>
      </c>
      <c r="D91" s="72" t="s">
        <v>109</v>
      </c>
      <c r="E91" s="51">
        <v>931</v>
      </c>
      <c r="F91" s="51">
        <v>931</v>
      </c>
      <c r="G91" s="53">
        <v>0</v>
      </c>
      <c r="H91" s="269">
        <f t="shared" si="1"/>
        <v>0</v>
      </c>
    </row>
    <row r="92" spans="1:8" ht="15.75" hidden="1">
      <c r="A92" s="69"/>
      <c r="B92" s="49"/>
      <c r="C92" s="70">
        <v>4216</v>
      </c>
      <c r="D92" s="71" t="s">
        <v>110</v>
      </c>
      <c r="E92" s="53"/>
      <c r="F92" s="53"/>
      <c r="G92" s="53">
        <v>0</v>
      </c>
      <c r="H92" s="269" t="e">
        <f t="shared" si="1"/>
        <v>#DIV/0!</v>
      </c>
    </row>
    <row r="93" spans="1:8" ht="15.75" hidden="1">
      <c r="A93" s="69"/>
      <c r="B93" s="49"/>
      <c r="C93" s="70">
        <v>4216</v>
      </c>
      <c r="D93" s="71" t="s">
        <v>111</v>
      </c>
      <c r="E93" s="53"/>
      <c r="F93" s="53"/>
      <c r="G93" s="53">
        <v>0</v>
      </c>
      <c r="H93" s="269" t="e">
        <f t="shared" si="1"/>
        <v>#DIV/0!</v>
      </c>
    </row>
    <row r="94" spans="1:8" ht="15.75" hidden="1">
      <c r="A94" s="69"/>
      <c r="B94" s="49"/>
      <c r="C94" s="70">
        <v>4216</v>
      </c>
      <c r="D94" s="74" t="s">
        <v>110</v>
      </c>
      <c r="E94" s="53"/>
      <c r="F94" s="53"/>
      <c r="G94" s="53">
        <v>0</v>
      </c>
      <c r="H94" s="269" t="e">
        <f t="shared" si="1"/>
        <v>#DIV/0!</v>
      </c>
    </row>
    <row r="95" spans="1:8" ht="15" hidden="1">
      <c r="A95" s="75"/>
      <c r="B95" s="75"/>
      <c r="C95" s="70">
        <v>4216</v>
      </c>
      <c r="D95" s="74" t="s">
        <v>110</v>
      </c>
      <c r="E95" s="53"/>
      <c r="F95" s="53"/>
      <c r="G95" s="53">
        <v>0</v>
      </c>
      <c r="H95" s="269" t="e">
        <f t="shared" si="1"/>
        <v>#DIV/0!</v>
      </c>
    </row>
    <row r="96" spans="1:8" ht="15" hidden="1">
      <c r="A96" s="76"/>
      <c r="B96" s="77"/>
      <c r="C96" s="73">
        <v>4216</v>
      </c>
      <c r="D96" s="74" t="s">
        <v>110</v>
      </c>
      <c r="E96" s="57"/>
      <c r="F96" s="57"/>
      <c r="G96" s="53">
        <v>0</v>
      </c>
      <c r="H96" s="269" t="e">
        <f t="shared" si="1"/>
        <v>#DIV/0!</v>
      </c>
    </row>
    <row r="97" spans="1:8" ht="15" hidden="1">
      <c r="A97" s="76">
        <v>433</v>
      </c>
      <c r="B97" s="77"/>
      <c r="C97" s="73">
        <v>4222</v>
      </c>
      <c r="D97" s="74" t="s">
        <v>112</v>
      </c>
      <c r="E97" s="57"/>
      <c r="F97" s="57"/>
      <c r="G97" s="53">
        <v>0</v>
      </c>
      <c r="H97" s="269" t="e">
        <f t="shared" si="1"/>
        <v>#DIV/0!</v>
      </c>
    </row>
    <row r="98" spans="1:8" ht="15" hidden="1">
      <c r="A98" s="76">
        <v>342</v>
      </c>
      <c r="B98" s="77"/>
      <c r="C98" s="73">
        <v>4222</v>
      </c>
      <c r="D98" s="74" t="s">
        <v>112</v>
      </c>
      <c r="E98" s="57"/>
      <c r="F98" s="57"/>
      <c r="G98" s="53">
        <v>0</v>
      </c>
      <c r="H98" s="269" t="e">
        <f t="shared" si="1"/>
        <v>#DIV/0!</v>
      </c>
    </row>
    <row r="99" spans="1:8" ht="15.75" customHeight="1">
      <c r="A99" s="69">
        <v>1093</v>
      </c>
      <c r="B99" s="49"/>
      <c r="C99" s="67">
        <v>4216</v>
      </c>
      <c r="D99" s="72" t="s">
        <v>113</v>
      </c>
      <c r="E99" s="51">
        <v>1181</v>
      </c>
      <c r="F99" s="51">
        <v>1181</v>
      </c>
      <c r="G99" s="53">
        <v>0</v>
      </c>
      <c r="H99" s="269">
        <f t="shared" si="1"/>
        <v>0</v>
      </c>
    </row>
    <row r="100" spans="1:8" ht="15">
      <c r="A100" s="55">
        <v>1094</v>
      </c>
      <c r="B100" s="52"/>
      <c r="C100" s="52">
        <v>4216</v>
      </c>
      <c r="D100" s="72" t="s">
        <v>114</v>
      </c>
      <c r="E100" s="53">
        <v>24</v>
      </c>
      <c r="F100" s="53">
        <v>24</v>
      </c>
      <c r="G100" s="53">
        <v>0</v>
      </c>
      <c r="H100" s="269">
        <f t="shared" si="1"/>
        <v>0</v>
      </c>
    </row>
    <row r="101" spans="1:8" ht="15">
      <c r="A101" s="76">
        <v>1097</v>
      </c>
      <c r="B101" s="77"/>
      <c r="C101" s="73">
        <v>4216</v>
      </c>
      <c r="D101" s="72" t="s">
        <v>115</v>
      </c>
      <c r="E101" s="57">
        <v>0</v>
      </c>
      <c r="F101" s="57">
        <v>300</v>
      </c>
      <c r="G101" s="53">
        <v>0</v>
      </c>
      <c r="H101" s="269">
        <f t="shared" si="1"/>
        <v>0</v>
      </c>
    </row>
    <row r="102" spans="1:8" ht="15">
      <c r="A102" s="76">
        <v>1111</v>
      </c>
      <c r="B102" s="77"/>
      <c r="C102" s="73">
        <v>4216</v>
      </c>
      <c r="D102" s="72" t="s">
        <v>116</v>
      </c>
      <c r="E102" s="57">
        <v>2381</v>
      </c>
      <c r="F102" s="57">
        <v>2384.5</v>
      </c>
      <c r="G102" s="53">
        <v>0</v>
      </c>
      <c r="H102" s="269">
        <f t="shared" si="1"/>
        <v>0</v>
      </c>
    </row>
    <row r="103" spans="1:8" ht="15">
      <c r="A103" s="76">
        <v>1106</v>
      </c>
      <c r="B103" s="77"/>
      <c r="C103" s="73">
        <v>4222</v>
      </c>
      <c r="D103" s="74" t="s">
        <v>117</v>
      </c>
      <c r="E103" s="57">
        <v>332</v>
      </c>
      <c r="F103" s="57">
        <v>332</v>
      </c>
      <c r="G103" s="53">
        <v>0</v>
      </c>
      <c r="H103" s="269">
        <f t="shared" si="1"/>
        <v>0</v>
      </c>
    </row>
    <row r="104" spans="1:8" ht="15">
      <c r="A104" s="76">
        <v>10030</v>
      </c>
      <c r="B104" s="77"/>
      <c r="C104" s="73">
        <v>4223</v>
      </c>
      <c r="D104" s="74" t="s">
        <v>118</v>
      </c>
      <c r="E104" s="57">
        <v>24347</v>
      </c>
      <c r="F104" s="57">
        <v>24347</v>
      </c>
      <c r="G104" s="53">
        <v>0</v>
      </c>
      <c r="H104" s="269">
        <f t="shared" si="1"/>
        <v>0</v>
      </c>
    </row>
    <row r="105" spans="1:8" ht="15">
      <c r="A105" s="76">
        <v>1078</v>
      </c>
      <c r="B105" s="77"/>
      <c r="C105" s="73">
        <v>4232</v>
      </c>
      <c r="D105" s="74" t="s">
        <v>119</v>
      </c>
      <c r="E105" s="57">
        <v>1048</v>
      </c>
      <c r="F105" s="57">
        <v>1048</v>
      </c>
      <c r="G105" s="53">
        <v>0</v>
      </c>
      <c r="H105" s="269">
        <f t="shared" si="1"/>
        <v>0</v>
      </c>
    </row>
    <row r="106" spans="1:8" ht="15">
      <c r="A106" s="76">
        <v>1094</v>
      </c>
      <c r="B106" s="77"/>
      <c r="C106" s="73">
        <v>4232</v>
      </c>
      <c r="D106" s="74" t="s">
        <v>120</v>
      </c>
      <c r="E106" s="57">
        <v>407</v>
      </c>
      <c r="F106" s="57">
        <v>407</v>
      </c>
      <c r="G106" s="53">
        <v>0</v>
      </c>
      <c r="H106" s="269">
        <f t="shared" si="1"/>
        <v>0</v>
      </c>
    </row>
    <row r="107" spans="1:8" ht="15" hidden="1">
      <c r="A107" s="76"/>
      <c r="B107" s="77">
        <v>2169</v>
      </c>
      <c r="C107" s="73">
        <v>2212</v>
      </c>
      <c r="D107" s="74" t="s">
        <v>121</v>
      </c>
      <c r="E107" s="57"/>
      <c r="F107" s="57"/>
      <c r="G107" s="53">
        <v>0</v>
      </c>
      <c r="H107" s="269" t="e">
        <f t="shared" si="1"/>
        <v>#DIV/0!</v>
      </c>
    </row>
    <row r="108" spans="1:8" ht="15" hidden="1">
      <c r="A108" s="76"/>
      <c r="B108" s="77">
        <v>2169</v>
      </c>
      <c r="C108" s="73">
        <v>2212</v>
      </c>
      <c r="D108" s="74" t="s">
        <v>121</v>
      </c>
      <c r="E108" s="57">
        <v>0</v>
      </c>
      <c r="F108" s="57"/>
      <c r="G108" s="53">
        <v>0</v>
      </c>
      <c r="H108" s="269" t="e">
        <f t="shared" si="1"/>
        <v>#DIV/0!</v>
      </c>
    </row>
    <row r="109" spans="1:8" ht="15" hidden="1">
      <c r="A109" s="76"/>
      <c r="B109" s="77">
        <v>2212</v>
      </c>
      <c r="C109" s="73">
        <v>2322</v>
      </c>
      <c r="D109" s="74" t="s">
        <v>122</v>
      </c>
      <c r="E109" s="57">
        <v>0</v>
      </c>
      <c r="F109" s="57"/>
      <c r="G109" s="53">
        <v>0</v>
      </c>
      <c r="H109" s="269" t="e">
        <f t="shared" si="1"/>
        <v>#DIV/0!</v>
      </c>
    </row>
    <row r="110" spans="1:8" ht="15" hidden="1">
      <c r="A110" s="76"/>
      <c r="B110" s="77">
        <v>2212</v>
      </c>
      <c r="C110" s="73">
        <v>2324</v>
      </c>
      <c r="D110" s="74" t="s">
        <v>123</v>
      </c>
      <c r="E110" s="57">
        <v>0</v>
      </c>
      <c r="F110" s="57"/>
      <c r="G110" s="53">
        <v>0</v>
      </c>
      <c r="H110" s="269" t="e">
        <f t="shared" si="1"/>
        <v>#DIV/0!</v>
      </c>
    </row>
    <row r="111" spans="1:8" ht="15" customHeight="1" hidden="1">
      <c r="A111" s="76"/>
      <c r="B111" s="77">
        <v>2219</v>
      </c>
      <c r="C111" s="78">
        <v>2321</v>
      </c>
      <c r="D111" s="74" t="s">
        <v>124</v>
      </c>
      <c r="E111" s="57"/>
      <c r="F111" s="57"/>
      <c r="G111" s="53">
        <v>0</v>
      </c>
      <c r="H111" s="269" t="e">
        <f t="shared" si="1"/>
        <v>#DIV/0!</v>
      </c>
    </row>
    <row r="112" spans="1:8" ht="15" customHeight="1" hidden="1">
      <c r="A112" s="76"/>
      <c r="B112" s="77">
        <v>2219</v>
      </c>
      <c r="C112" s="73">
        <v>2324</v>
      </c>
      <c r="D112" s="74" t="s">
        <v>125</v>
      </c>
      <c r="E112" s="57"/>
      <c r="F112" s="57"/>
      <c r="G112" s="53">
        <v>0</v>
      </c>
      <c r="H112" s="269" t="e">
        <f t="shared" si="1"/>
        <v>#DIV/0!</v>
      </c>
    </row>
    <row r="113" spans="1:8" ht="15" hidden="1">
      <c r="A113" s="76"/>
      <c r="B113" s="77">
        <v>2221</v>
      </c>
      <c r="C113" s="78">
        <v>2329</v>
      </c>
      <c r="D113" s="74" t="s">
        <v>126</v>
      </c>
      <c r="E113" s="57">
        <v>0</v>
      </c>
      <c r="F113" s="57"/>
      <c r="G113" s="53">
        <v>0</v>
      </c>
      <c r="H113" s="269" t="e">
        <f t="shared" si="1"/>
        <v>#DIV/0!</v>
      </c>
    </row>
    <row r="114" spans="1:8" ht="15" hidden="1">
      <c r="A114" s="55"/>
      <c r="B114" s="52">
        <v>3421</v>
      </c>
      <c r="C114" s="52">
        <v>2111</v>
      </c>
      <c r="D114" s="52" t="s">
        <v>127</v>
      </c>
      <c r="E114" s="53"/>
      <c r="F114" s="53"/>
      <c r="G114" s="53">
        <v>0</v>
      </c>
      <c r="H114" s="269" t="e">
        <f t="shared" si="1"/>
        <v>#DIV/0!</v>
      </c>
    </row>
    <row r="115" spans="1:8" ht="15" hidden="1">
      <c r="A115" s="55"/>
      <c r="B115" s="52">
        <v>3421</v>
      </c>
      <c r="C115" s="52">
        <v>3121</v>
      </c>
      <c r="D115" s="52" t="s">
        <v>128</v>
      </c>
      <c r="E115" s="53">
        <v>0</v>
      </c>
      <c r="F115" s="53"/>
      <c r="G115" s="53">
        <v>0</v>
      </c>
      <c r="H115" s="269" t="e">
        <f t="shared" si="1"/>
        <v>#DIV/0!</v>
      </c>
    </row>
    <row r="116" spans="1:8" ht="15" hidden="1">
      <c r="A116" s="55"/>
      <c r="B116" s="52">
        <v>3631</v>
      </c>
      <c r="C116" s="52">
        <v>2322</v>
      </c>
      <c r="D116" s="52" t="s">
        <v>129</v>
      </c>
      <c r="E116" s="53">
        <v>0</v>
      </c>
      <c r="F116" s="53"/>
      <c r="G116" s="53">
        <v>0</v>
      </c>
      <c r="H116" s="269" t="e">
        <f t="shared" si="1"/>
        <v>#DIV/0!</v>
      </c>
    </row>
    <row r="117" spans="1:8" ht="15" hidden="1">
      <c r="A117" s="79"/>
      <c r="B117" s="73">
        <v>3631</v>
      </c>
      <c r="C117" s="52">
        <v>2324</v>
      </c>
      <c r="D117" s="52" t="s">
        <v>130</v>
      </c>
      <c r="E117" s="53">
        <v>0</v>
      </c>
      <c r="F117" s="53"/>
      <c r="G117" s="53">
        <v>0</v>
      </c>
      <c r="H117" s="269" t="e">
        <f t="shared" si="1"/>
        <v>#DIV/0!</v>
      </c>
    </row>
    <row r="118" spans="1:8" ht="15">
      <c r="A118" s="76"/>
      <c r="B118" s="77">
        <v>3635</v>
      </c>
      <c r="C118" s="73">
        <v>3122</v>
      </c>
      <c r="D118" s="74" t="s">
        <v>131</v>
      </c>
      <c r="E118" s="57">
        <v>0</v>
      </c>
      <c r="F118" s="57">
        <v>0</v>
      </c>
      <c r="G118" s="53">
        <v>43.5</v>
      </c>
      <c r="H118" s="269" t="e">
        <f t="shared" si="1"/>
        <v>#DIV/0!</v>
      </c>
    </row>
    <row r="119" spans="1:8" ht="15">
      <c r="A119" s="79"/>
      <c r="B119" s="73">
        <v>3725</v>
      </c>
      <c r="C119" s="52">
        <v>2324</v>
      </c>
      <c r="D119" s="52" t="s">
        <v>132</v>
      </c>
      <c r="E119" s="53">
        <v>2000</v>
      </c>
      <c r="F119" s="53">
        <v>2000</v>
      </c>
      <c r="G119" s="53">
        <v>736.4</v>
      </c>
      <c r="H119" s="269">
        <f t="shared" si="1"/>
        <v>36.82</v>
      </c>
    </row>
    <row r="120" spans="1:8" ht="15.75" thickBot="1">
      <c r="A120" s="80"/>
      <c r="B120" s="59"/>
      <c r="C120" s="59"/>
      <c r="D120" s="59"/>
      <c r="E120" s="60"/>
      <c r="F120" s="60"/>
      <c r="G120" s="60"/>
      <c r="H120" s="270"/>
    </row>
    <row r="121" spans="1:8" s="64" customFormat="1" ht="21.75" customHeight="1" thickBot="1" thickTop="1">
      <c r="A121" s="81"/>
      <c r="B121" s="61"/>
      <c r="C121" s="61"/>
      <c r="D121" s="62" t="s">
        <v>133</v>
      </c>
      <c r="E121" s="63">
        <f>SUM(E62:E120)</f>
        <v>44891</v>
      </c>
      <c r="F121" s="63">
        <f>SUM(F62:F120)</f>
        <v>45198.9</v>
      </c>
      <c r="G121" s="63">
        <f>SUM(G62:G120)</f>
        <v>779.9</v>
      </c>
      <c r="H121" s="271">
        <f>(G121/F121)*100</f>
        <v>1.7254844697547949</v>
      </c>
    </row>
    <row r="122" spans="1:8" ht="15" customHeight="1">
      <c r="A122" s="82"/>
      <c r="B122" s="82"/>
      <c r="C122" s="82"/>
      <c r="D122" s="46"/>
      <c r="E122" s="83"/>
      <c r="F122" s="83"/>
      <c r="G122" s="42"/>
      <c r="H122" s="262"/>
    </row>
    <row r="123" spans="1:8" ht="15" customHeight="1">
      <c r="A123" s="82"/>
      <c r="B123" s="82"/>
      <c r="C123" s="82"/>
      <c r="D123" s="46"/>
      <c r="E123" s="83"/>
      <c r="F123" s="83"/>
      <c r="G123" s="83"/>
      <c r="H123" s="273"/>
    </row>
    <row r="124" spans="1:8" ht="15" customHeight="1" thickBot="1">
      <c r="A124" s="82"/>
      <c r="B124" s="82"/>
      <c r="C124" s="82"/>
      <c r="D124" s="46"/>
      <c r="E124" s="83"/>
      <c r="F124" s="83"/>
      <c r="G124" s="83"/>
      <c r="H124" s="273"/>
    </row>
    <row r="125" spans="1:8" ht="15.75">
      <c r="A125" s="254" t="s">
        <v>27</v>
      </c>
      <c r="B125" s="254" t="s">
        <v>28</v>
      </c>
      <c r="C125" s="254" t="s">
        <v>29</v>
      </c>
      <c r="D125" s="255" t="s">
        <v>30</v>
      </c>
      <c r="E125" s="256" t="s">
        <v>31</v>
      </c>
      <c r="F125" s="256" t="s">
        <v>31</v>
      </c>
      <c r="G125" s="256" t="s">
        <v>8</v>
      </c>
      <c r="H125" s="266" t="s">
        <v>32</v>
      </c>
    </row>
    <row r="126" spans="1:8" ht="15.75" customHeight="1" thickBot="1">
      <c r="A126" s="257"/>
      <c r="B126" s="257"/>
      <c r="C126" s="257"/>
      <c r="D126" s="258"/>
      <c r="E126" s="259" t="s">
        <v>33</v>
      </c>
      <c r="F126" s="259" t="s">
        <v>34</v>
      </c>
      <c r="G126" s="260" t="s">
        <v>35</v>
      </c>
      <c r="H126" s="267" t="s">
        <v>11</v>
      </c>
    </row>
    <row r="127" spans="1:8" ht="16.5" customHeight="1" thickTop="1">
      <c r="A127" s="66">
        <v>30</v>
      </c>
      <c r="B127" s="49"/>
      <c r="C127" s="49"/>
      <c r="D127" s="50" t="s">
        <v>134</v>
      </c>
      <c r="E127" s="84"/>
      <c r="F127" s="84"/>
      <c r="G127" s="84"/>
      <c r="H127" s="274"/>
    </row>
    <row r="128" spans="1:8" ht="15" customHeight="1">
      <c r="A128" s="85"/>
      <c r="B128" s="86"/>
      <c r="C128" s="86"/>
      <c r="D128" s="86"/>
      <c r="E128" s="53"/>
      <c r="F128" s="53"/>
      <c r="G128" s="53"/>
      <c r="H128" s="269"/>
    </row>
    <row r="129" spans="1:8" ht="15">
      <c r="A129" s="55"/>
      <c r="B129" s="52"/>
      <c r="C129" s="52">
        <v>1361</v>
      </c>
      <c r="D129" s="52" t="s">
        <v>37</v>
      </c>
      <c r="E129" s="87">
        <v>0</v>
      </c>
      <c r="F129" s="87">
        <v>0</v>
      </c>
      <c r="G129" s="87">
        <v>0.4</v>
      </c>
      <c r="H129" s="269" t="e">
        <f aca="true" t="shared" si="2" ref="H129:H162">(G129/F129)*100</f>
        <v>#DIV/0!</v>
      </c>
    </row>
    <row r="130" spans="1:8" ht="15" hidden="1">
      <c r="A130" s="55"/>
      <c r="B130" s="52"/>
      <c r="C130" s="52">
        <v>2460</v>
      </c>
      <c r="D130" s="52" t="s">
        <v>135</v>
      </c>
      <c r="E130" s="87">
        <v>0</v>
      </c>
      <c r="F130" s="87"/>
      <c r="G130" s="87"/>
      <c r="H130" s="269" t="e">
        <f t="shared" si="2"/>
        <v>#DIV/0!</v>
      </c>
    </row>
    <row r="131" spans="1:8" ht="15" hidden="1">
      <c r="A131" s="55">
        <v>98008</v>
      </c>
      <c r="B131" s="52"/>
      <c r="C131" s="52">
        <v>4111</v>
      </c>
      <c r="D131" s="52" t="s">
        <v>136</v>
      </c>
      <c r="E131" s="53"/>
      <c r="F131" s="53"/>
      <c r="G131" s="53"/>
      <c r="H131" s="269" t="e">
        <f t="shared" si="2"/>
        <v>#DIV/0!</v>
      </c>
    </row>
    <row r="132" spans="1:8" ht="15" customHeight="1" hidden="1">
      <c r="A132" s="55">
        <v>98071</v>
      </c>
      <c r="B132" s="52"/>
      <c r="C132" s="52">
        <v>4111</v>
      </c>
      <c r="D132" s="52" t="s">
        <v>137</v>
      </c>
      <c r="E132" s="87"/>
      <c r="F132" s="87"/>
      <c r="G132" s="87"/>
      <c r="H132" s="269" t="e">
        <f t="shared" si="2"/>
        <v>#DIV/0!</v>
      </c>
    </row>
    <row r="133" spans="1:8" ht="15" customHeight="1" hidden="1">
      <c r="A133" s="55">
        <v>98187</v>
      </c>
      <c r="B133" s="52"/>
      <c r="C133" s="52">
        <v>4111</v>
      </c>
      <c r="D133" s="52" t="s">
        <v>138</v>
      </c>
      <c r="E133" s="87">
        <v>0</v>
      </c>
      <c r="F133" s="87"/>
      <c r="G133" s="87"/>
      <c r="H133" s="269" t="e">
        <f t="shared" si="2"/>
        <v>#DIV/0!</v>
      </c>
    </row>
    <row r="134" spans="1:8" ht="15" hidden="1">
      <c r="A134" s="55">
        <v>98348</v>
      </c>
      <c r="B134" s="52"/>
      <c r="C134" s="52">
        <v>4111</v>
      </c>
      <c r="D134" s="52" t="s">
        <v>139</v>
      </c>
      <c r="E134" s="51">
        <v>0</v>
      </c>
      <c r="F134" s="51"/>
      <c r="G134" s="53"/>
      <c r="H134" s="269" t="e">
        <f t="shared" si="2"/>
        <v>#DIV/0!</v>
      </c>
    </row>
    <row r="135" spans="1:8" ht="14.25" customHeight="1">
      <c r="A135" s="55"/>
      <c r="B135" s="52"/>
      <c r="C135" s="52">
        <v>4116</v>
      </c>
      <c r="D135" s="52" t="s">
        <v>140</v>
      </c>
      <c r="E135" s="87">
        <v>0</v>
      </c>
      <c r="F135" s="87">
        <v>132</v>
      </c>
      <c r="G135" s="87">
        <v>30.7</v>
      </c>
      <c r="H135" s="269">
        <f t="shared" si="2"/>
        <v>23.257575757575758</v>
      </c>
    </row>
    <row r="136" spans="1:8" ht="15" customHeight="1" hidden="1">
      <c r="A136" s="52">
        <v>13011</v>
      </c>
      <c r="B136" s="52"/>
      <c r="C136" s="52">
        <v>4116</v>
      </c>
      <c r="D136" s="52" t="s">
        <v>141</v>
      </c>
      <c r="E136" s="53">
        <v>0</v>
      </c>
      <c r="F136" s="53"/>
      <c r="G136" s="53"/>
      <c r="H136" s="269" t="e">
        <f t="shared" si="2"/>
        <v>#DIV/0!</v>
      </c>
    </row>
    <row r="137" spans="1:8" ht="15">
      <c r="A137" s="55"/>
      <c r="B137" s="52"/>
      <c r="C137" s="52">
        <v>4116</v>
      </c>
      <c r="D137" s="52" t="s">
        <v>142</v>
      </c>
      <c r="E137" s="87">
        <v>0</v>
      </c>
      <c r="F137" s="87">
        <v>0</v>
      </c>
      <c r="G137" s="87">
        <v>36.3</v>
      </c>
      <c r="H137" s="269" t="e">
        <f t="shared" si="2"/>
        <v>#DIV/0!</v>
      </c>
    </row>
    <row r="138" spans="1:8" ht="15" customHeight="1">
      <c r="A138" s="52">
        <v>1067</v>
      </c>
      <c r="B138" s="52"/>
      <c r="C138" s="52">
        <v>4116</v>
      </c>
      <c r="D138" s="52" t="s">
        <v>143</v>
      </c>
      <c r="E138" s="53">
        <v>4374</v>
      </c>
      <c r="F138" s="53">
        <v>4374</v>
      </c>
      <c r="G138" s="53">
        <v>0</v>
      </c>
      <c r="H138" s="269">
        <f t="shared" si="2"/>
        <v>0</v>
      </c>
    </row>
    <row r="139" spans="1:8" ht="15" customHeight="1">
      <c r="A139" s="52">
        <v>1113</v>
      </c>
      <c r="B139" s="52"/>
      <c r="C139" s="52">
        <v>4116</v>
      </c>
      <c r="D139" s="52" t="s">
        <v>144</v>
      </c>
      <c r="E139" s="53">
        <v>4940</v>
      </c>
      <c r="F139" s="53">
        <v>4940</v>
      </c>
      <c r="G139" s="53">
        <v>0</v>
      </c>
      <c r="H139" s="269">
        <f t="shared" si="2"/>
        <v>0</v>
      </c>
    </row>
    <row r="140" spans="1:8" ht="15" hidden="1">
      <c r="A140" s="55"/>
      <c r="B140" s="52"/>
      <c r="C140" s="52">
        <v>4132</v>
      </c>
      <c r="D140" s="52" t="s">
        <v>145</v>
      </c>
      <c r="E140" s="87"/>
      <c r="F140" s="87"/>
      <c r="G140" s="87"/>
      <c r="H140" s="269" t="e">
        <f t="shared" si="2"/>
        <v>#DIV/0!</v>
      </c>
    </row>
    <row r="141" spans="1:8" ht="15" customHeight="1" hidden="1">
      <c r="A141" s="55">
        <v>14004</v>
      </c>
      <c r="B141" s="52"/>
      <c r="C141" s="52">
        <v>4122</v>
      </c>
      <c r="D141" s="52" t="s">
        <v>146</v>
      </c>
      <c r="E141" s="51">
        <v>0</v>
      </c>
      <c r="F141" s="51"/>
      <c r="G141" s="53"/>
      <c r="H141" s="269" t="e">
        <f t="shared" si="2"/>
        <v>#DIV/0!</v>
      </c>
    </row>
    <row r="142" spans="1:8" ht="15" hidden="1">
      <c r="A142" s="55"/>
      <c r="B142" s="52"/>
      <c r="C142" s="52">
        <v>4216</v>
      </c>
      <c r="D142" s="52" t="s">
        <v>147</v>
      </c>
      <c r="E142" s="87"/>
      <c r="F142" s="87"/>
      <c r="G142" s="87"/>
      <c r="H142" s="269" t="e">
        <f t="shared" si="2"/>
        <v>#DIV/0!</v>
      </c>
    </row>
    <row r="143" spans="1:8" ht="15" customHeight="1" hidden="1">
      <c r="A143" s="52"/>
      <c r="B143" s="52"/>
      <c r="C143" s="52">
        <v>4216</v>
      </c>
      <c r="D143" s="52" t="s">
        <v>148</v>
      </c>
      <c r="E143" s="53">
        <v>0</v>
      </c>
      <c r="F143" s="53"/>
      <c r="G143" s="53"/>
      <c r="H143" s="269" t="e">
        <f t="shared" si="2"/>
        <v>#DIV/0!</v>
      </c>
    </row>
    <row r="144" spans="1:8" ht="15" customHeight="1" hidden="1">
      <c r="A144" s="55"/>
      <c r="B144" s="52"/>
      <c r="C144" s="52">
        <v>4222</v>
      </c>
      <c r="D144" s="52" t="s">
        <v>149</v>
      </c>
      <c r="E144" s="87"/>
      <c r="F144" s="87"/>
      <c r="G144" s="87"/>
      <c r="H144" s="269" t="e">
        <f t="shared" si="2"/>
        <v>#DIV/0!</v>
      </c>
    </row>
    <row r="145" spans="1:8" ht="15" customHeight="1" hidden="1">
      <c r="A145" s="52"/>
      <c r="B145" s="52"/>
      <c r="C145" s="52">
        <v>4232</v>
      </c>
      <c r="D145" s="52" t="s">
        <v>150</v>
      </c>
      <c r="E145" s="53">
        <v>0</v>
      </c>
      <c r="F145" s="53"/>
      <c r="G145" s="53"/>
      <c r="H145" s="269" t="e">
        <f t="shared" si="2"/>
        <v>#DIV/0!</v>
      </c>
    </row>
    <row r="146" spans="1:8" ht="15">
      <c r="A146" s="55"/>
      <c r="B146" s="52">
        <v>3341</v>
      </c>
      <c r="C146" s="52">
        <v>2111</v>
      </c>
      <c r="D146" s="52" t="s">
        <v>151</v>
      </c>
      <c r="E146" s="88">
        <v>1</v>
      </c>
      <c r="F146" s="88">
        <v>1</v>
      </c>
      <c r="G146" s="88">
        <v>0.7</v>
      </c>
      <c r="H146" s="269">
        <f t="shared" si="2"/>
        <v>70</v>
      </c>
    </row>
    <row r="147" spans="1:8" ht="15">
      <c r="A147" s="55"/>
      <c r="B147" s="52">
        <v>3349</v>
      </c>
      <c r="C147" s="52">
        <v>2111</v>
      </c>
      <c r="D147" s="52" t="s">
        <v>152</v>
      </c>
      <c r="E147" s="88">
        <v>700</v>
      </c>
      <c r="F147" s="88">
        <v>700</v>
      </c>
      <c r="G147" s="88">
        <v>173.3</v>
      </c>
      <c r="H147" s="269">
        <f t="shared" si="2"/>
        <v>24.75714285714286</v>
      </c>
    </row>
    <row r="148" spans="1:8" ht="15" hidden="1">
      <c r="A148" s="55"/>
      <c r="B148" s="52">
        <v>5512</v>
      </c>
      <c r="C148" s="52">
        <v>2111</v>
      </c>
      <c r="D148" s="52" t="s">
        <v>153</v>
      </c>
      <c r="E148" s="53">
        <v>0</v>
      </c>
      <c r="F148" s="53"/>
      <c r="G148" s="53"/>
      <c r="H148" s="269" t="e">
        <f t="shared" si="2"/>
        <v>#DIV/0!</v>
      </c>
    </row>
    <row r="149" spans="1:8" ht="15" hidden="1">
      <c r="A149" s="55"/>
      <c r="B149" s="52">
        <v>5512</v>
      </c>
      <c r="C149" s="52">
        <v>2322</v>
      </c>
      <c r="D149" s="52" t="s">
        <v>154</v>
      </c>
      <c r="E149" s="53">
        <v>0</v>
      </c>
      <c r="F149" s="53"/>
      <c r="G149" s="53"/>
      <c r="H149" s="269" t="e">
        <f t="shared" si="2"/>
        <v>#DIV/0!</v>
      </c>
    </row>
    <row r="150" spans="1:8" ht="15" hidden="1">
      <c r="A150" s="55"/>
      <c r="B150" s="52">
        <v>5512</v>
      </c>
      <c r="C150" s="52">
        <v>2324</v>
      </c>
      <c r="D150" s="52" t="s">
        <v>155</v>
      </c>
      <c r="E150" s="53">
        <v>0</v>
      </c>
      <c r="F150" s="53"/>
      <c r="G150" s="53"/>
      <c r="H150" s="269" t="e">
        <f t="shared" si="2"/>
        <v>#DIV/0!</v>
      </c>
    </row>
    <row r="151" spans="1:8" ht="15" hidden="1">
      <c r="A151" s="55"/>
      <c r="B151" s="52">
        <v>5512</v>
      </c>
      <c r="C151" s="52">
        <v>3113</v>
      </c>
      <c r="D151" s="52" t="s">
        <v>156</v>
      </c>
      <c r="E151" s="53">
        <v>0</v>
      </c>
      <c r="F151" s="53"/>
      <c r="G151" s="53"/>
      <c r="H151" s="269" t="e">
        <f t="shared" si="2"/>
        <v>#DIV/0!</v>
      </c>
    </row>
    <row r="152" spans="1:8" ht="15" hidden="1">
      <c r="A152" s="55"/>
      <c r="B152" s="52">
        <v>5512</v>
      </c>
      <c r="C152" s="52">
        <v>3122</v>
      </c>
      <c r="D152" s="52" t="s">
        <v>157</v>
      </c>
      <c r="E152" s="53">
        <v>0</v>
      </c>
      <c r="F152" s="53"/>
      <c r="G152" s="53"/>
      <c r="H152" s="269" t="e">
        <f t="shared" si="2"/>
        <v>#DIV/0!</v>
      </c>
    </row>
    <row r="153" spans="1:8" ht="15">
      <c r="A153" s="55"/>
      <c r="B153" s="52">
        <v>6171</v>
      </c>
      <c r="C153" s="52">
        <v>2111</v>
      </c>
      <c r="D153" s="52" t="s">
        <v>158</v>
      </c>
      <c r="E153" s="88">
        <v>150</v>
      </c>
      <c r="F153" s="88">
        <v>150</v>
      </c>
      <c r="G153" s="88">
        <v>34.3</v>
      </c>
      <c r="H153" s="269">
        <f t="shared" si="2"/>
        <v>22.866666666666667</v>
      </c>
    </row>
    <row r="154" spans="1:8" ht="15">
      <c r="A154" s="55"/>
      <c r="B154" s="52">
        <v>6171</v>
      </c>
      <c r="C154" s="52">
        <v>2132</v>
      </c>
      <c r="D154" s="52" t="s">
        <v>159</v>
      </c>
      <c r="E154" s="53">
        <v>80</v>
      </c>
      <c r="F154" s="53">
        <v>80</v>
      </c>
      <c r="G154" s="53">
        <v>0</v>
      </c>
      <c r="H154" s="269">
        <f t="shared" si="2"/>
        <v>0</v>
      </c>
    </row>
    <row r="155" spans="1:8" ht="15" hidden="1">
      <c r="A155" s="55"/>
      <c r="B155" s="52">
        <v>6171</v>
      </c>
      <c r="C155" s="52">
        <v>2210</v>
      </c>
      <c r="D155" s="52" t="s">
        <v>160</v>
      </c>
      <c r="E155" s="53"/>
      <c r="F155" s="53"/>
      <c r="G155" s="53"/>
      <c r="H155" s="269" t="e">
        <f t="shared" si="2"/>
        <v>#DIV/0!</v>
      </c>
    </row>
    <row r="156" spans="1:8" ht="15" hidden="1">
      <c r="A156" s="55"/>
      <c r="B156" s="52">
        <v>6171</v>
      </c>
      <c r="C156" s="52">
        <v>2133</v>
      </c>
      <c r="D156" s="52" t="s">
        <v>161</v>
      </c>
      <c r="E156" s="88"/>
      <c r="F156" s="88"/>
      <c r="G156" s="88"/>
      <c r="H156" s="269" t="e">
        <f t="shared" si="2"/>
        <v>#DIV/0!</v>
      </c>
    </row>
    <row r="157" spans="1:8" ht="15" hidden="1">
      <c r="A157" s="55"/>
      <c r="B157" s="52">
        <v>6171</v>
      </c>
      <c r="C157" s="52">
        <v>2310</v>
      </c>
      <c r="D157" s="52" t="s">
        <v>162</v>
      </c>
      <c r="E157" s="53">
        <v>0</v>
      </c>
      <c r="F157" s="53"/>
      <c r="G157" s="53"/>
      <c r="H157" s="269" t="e">
        <f t="shared" si="2"/>
        <v>#DIV/0!</v>
      </c>
    </row>
    <row r="158" spans="1:8" ht="15" hidden="1">
      <c r="A158" s="55"/>
      <c r="B158" s="52">
        <v>6171</v>
      </c>
      <c r="C158" s="52">
        <v>2322</v>
      </c>
      <c r="D158" s="52" t="s">
        <v>163</v>
      </c>
      <c r="E158" s="53">
        <v>0</v>
      </c>
      <c r="F158" s="53"/>
      <c r="G158" s="53"/>
      <c r="H158" s="269" t="e">
        <f t="shared" si="2"/>
        <v>#DIV/0!</v>
      </c>
    </row>
    <row r="159" spans="1:8" ht="15">
      <c r="A159" s="55"/>
      <c r="B159" s="52">
        <v>6171</v>
      </c>
      <c r="C159" s="52">
        <v>2324</v>
      </c>
      <c r="D159" s="52" t="s">
        <v>164</v>
      </c>
      <c r="E159" s="53">
        <v>0</v>
      </c>
      <c r="F159" s="53">
        <v>0</v>
      </c>
      <c r="G159" s="53">
        <v>59.8</v>
      </c>
      <c r="H159" s="269" t="e">
        <f t="shared" si="2"/>
        <v>#DIV/0!</v>
      </c>
    </row>
    <row r="160" spans="1:8" ht="15" hidden="1">
      <c r="A160" s="55"/>
      <c r="B160" s="52">
        <v>6171</v>
      </c>
      <c r="C160" s="52">
        <v>2329</v>
      </c>
      <c r="D160" s="52" t="s">
        <v>165</v>
      </c>
      <c r="E160" s="53">
        <v>0</v>
      </c>
      <c r="F160" s="53"/>
      <c r="G160" s="53"/>
      <c r="H160" s="269" t="e">
        <f t="shared" si="2"/>
        <v>#DIV/0!</v>
      </c>
    </row>
    <row r="161" spans="1:8" ht="15" hidden="1">
      <c r="A161" s="55"/>
      <c r="B161" s="52">
        <v>6409</v>
      </c>
      <c r="C161" s="52">
        <v>2328</v>
      </c>
      <c r="D161" s="52" t="s">
        <v>166</v>
      </c>
      <c r="E161" s="53"/>
      <c r="F161" s="53"/>
      <c r="G161" s="53"/>
      <c r="H161" s="269" t="e">
        <f t="shared" si="2"/>
        <v>#DIV/0!</v>
      </c>
    </row>
    <row r="162" spans="1:8" ht="15">
      <c r="A162" s="55"/>
      <c r="B162" s="52"/>
      <c r="C162" s="52"/>
      <c r="D162" s="52"/>
      <c r="E162" s="53">
        <v>0</v>
      </c>
      <c r="F162" s="53"/>
      <c r="G162" s="53"/>
      <c r="H162" s="269" t="e">
        <f t="shared" si="2"/>
        <v>#DIV/0!</v>
      </c>
    </row>
    <row r="163" spans="1:8" ht="15.75" thickBot="1">
      <c r="A163" s="89"/>
      <c r="B163" s="90"/>
      <c r="C163" s="90"/>
      <c r="D163" s="90"/>
      <c r="E163" s="91"/>
      <c r="F163" s="91"/>
      <c r="G163" s="91"/>
      <c r="H163" s="275"/>
    </row>
    <row r="164" spans="1:8" s="64" customFormat="1" ht="21.75" customHeight="1" thickBot="1" thickTop="1">
      <c r="A164" s="92"/>
      <c r="B164" s="93"/>
      <c r="C164" s="93"/>
      <c r="D164" s="94" t="s">
        <v>167</v>
      </c>
      <c r="E164" s="95">
        <f>SUM(E129:E163)</f>
        <v>10245</v>
      </c>
      <c r="F164" s="95">
        <f>SUM(F129:F163)</f>
        <v>10377</v>
      </c>
      <c r="G164" s="95">
        <f>SUM(G128:G163)</f>
        <v>335.5</v>
      </c>
      <c r="H164" s="271">
        <f>(G164/F164)*100</f>
        <v>3.2331116893129037</v>
      </c>
    </row>
    <row r="165" spans="1:8" ht="15" customHeight="1">
      <c r="A165" s="82"/>
      <c r="B165" s="82"/>
      <c r="C165" s="82"/>
      <c r="D165" s="46"/>
      <c r="E165" s="83"/>
      <c r="F165" s="83"/>
      <c r="G165" s="83"/>
      <c r="H165" s="273"/>
    </row>
    <row r="166" spans="1:8" ht="15" customHeight="1">
      <c r="A166" s="82"/>
      <c r="B166" s="82"/>
      <c r="C166" s="82"/>
      <c r="D166" s="46"/>
      <c r="E166" s="83"/>
      <c r="F166" s="83"/>
      <c r="G166" s="83"/>
      <c r="H166" s="273"/>
    </row>
    <row r="167" spans="1:8" ht="12.75" customHeight="1" hidden="1">
      <c r="A167" s="82"/>
      <c r="B167" s="82"/>
      <c r="C167" s="82"/>
      <c r="D167" s="46"/>
      <c r="E167" s="83"/>
      <c r="F167" s="83"/>
      <c r="G167" s="83"/>
      <c r="H167" s="273"/>
    </row>
    <row r="168" spans="1:8" ht="15" customHeight="1" thickBot="1">
      <c r="A168" s="82"/>
      <c r="B168" s="82"/>
      <c r="C168" s="82"/>
      <c r="D168" s="46"/>
      <c r="E168" s="83"/>
      <c r="F168" s="83"/>
      <c r="G168" s="83"/>
      <c r="H168" s="273"/>
    </row>
    <row r="169" spans="1:8" ht="15.75">
      <c r="A169" s="254" t="s">
        <v>27</v>
      </c>
      <c r="B169" s="254" t="s">
        <v>28</v>
      </c>
      <c r="C169" s="254" t="s">
        <v>29</v>
      </c>
      <c r="D169" s="255" t="s">
        <v>30</v>
      </c>
      <c r="E169" s="256" t="s">
        <v>31</v>
      </c>
      <c r="F169" s="256" t="s">
        <v>31</v>
      </c>
      <c r="G169" s="256" t="s">
        <v>8</v>
      </c>
      <c r="H169" s="266" t="s">
        <v>32</v>
      </c>
    </row>
    <row r="170" spans="1:8" ht="15.75" customHeight="1" thickBot="1">
      <c r="A170" s="257"/>
      <c r="B170" s="257"/>
      <c r="C170" s="257"/>
      <c r="D170" s="258"/>
      <c r="E170" s="259" t="s">
        <v>33</v>
      </c>
      <c r="F170" s="259" t="s">
        <v>34</v>
      </c>
      <c r="G170" s="260" t="s">
        <v>35</v>
      </c>
      <c r="H170" s="267" t="s">
        <v>11</v>
      </c>
    </row>
    <row r="171" spans="1:8" ht="16.5" customHeight="1" thickTop="1">
      <c r="A171" s="49">
        <v>50</v>
      </c>
      <c r="B171" s="49"/>
      <c r="C171" s="49"/>
      <c r="D171" s="50" t="s">
        <v>168</v>
      </c>
      <c r="E171" s="51"/>
      <c r="F171" s="51"/>
      <c r="G171" s="51"/>
      <c r="H171" s="268"/>
    </row>
    <row r="172" spans="1:8" ht="15" customHeight="1">
      <c r="A172" s="52"/>
      <c r="B172" s="52"/>
      <c r="C172" s="52"/>
      <c r="D172" s="86"/>
      <c r="E172" s="53"/>
      <c r="F172" s="53"/>
      <c r="G172" s="53"/>
      <c r="H172" s="269"/>
    </row>
    <row r="173" spans="1:8" ht="15" hidden="1">
      <c r="A173" s="52"/>
      <c r="B173" s="52"/>
      <c r="C173" s="52">
        <v>1361</v>
      </c>
      <c r="D173" s="52" t="s">
        <v>37</v>
      </c>
      <c r="E173" s="53"/>
      <c r="F173" s="53"/>
      <c r="G173" s="53"/>
      <c r="H173" s="269" t="e">
        <f>(#REF!/F173)*100</f>
        <v>#REF!</v>
      </c>
    </row>
    <row r="174" spans="1:8" ht="15" hidden="1">
      <c r="A174" s="52"/>
      <c r="B174" s="52"/>
      <c r="C174" s="52">
        <v>2451</v>
      </c>
      <c r="D174" s="52" t="s">
        <v>169</v>
      </c>
      <c r="E174" s="53"/>
      <c r="F174" s="53"/>
      <c r="G174" s="53"/>
      <c r="H174" s="269" t="e">
        <f>(#REF!/F174)*100</f>
        <v>#REF!</v>
      </c>
    </row>
    <row r="175" spans="1:8" ht="15">
      <c r="A175" s="52">
        <v>13010</v>
      </c>
      <c r="B175" s="52"/>
      <c r="C175" s="52">
        <v>4116</v>
      </c>
      <c r="D175" s="52" t="s">
        <v>170</v>
      </c>
      <c r="E175" s="53">
        <v>624</v>
      </c>
      <c r="F175" s="53">
        <v>624</v>
      </c>
      <c r="G175" s="53">
        <v>580</v>
      </c>
      <c r="H175" s="269">
        <f aca="true" t="shared" si="3" ref="H175:H195">(G175/F175)*100</f>
        <v>92.94871794871796</v>
      </c>
    </row>
    <row r="176" spans="1:8" ht="15" hidden="1">
      <c r="A176" s="52">
        <v>434</v>
      </c>
      <c r="B176" s="52"/>
      <c r="C176" s="52">
        <v>4122</v>
      </c>
      <c r="D176" s="52" t="s">
        <v>171</v>
      </c>
      <c r="E176" s="53"/>
      <c r="F176" s="53"/>
      <c r="G176" s="53"/>
      <c r="H176" s="269" t="e">
        <f t="shared" si="3"/>
        <v>#DIV/0!</v>
      </c>
    </row>
    <row r="177" spans="1:8" ht="15" hidden="1">
      <c r="A177" s="52">
        <v>13305</v>
      </c>
      <c r="B177" s="52"/>
      <c r="C177" s="52">
        <v>4116</v>
      </c>
      <c r="D177" s="52" t="s">
        <v>172</v>
      </c>
      <c r="E177" s="53">
        <v>0</v>
      </c>
      <c r="F177" s="53">
        <v>0</v>
      </c>
      <c r="G177" s="53"/>
      <c r="H177" s="269" t="e">
        <f t="shared" si="3"/>
        <v>#DIV/0!</v>
      </c>
    </row>
    <row r="178" spans="1:8" ht="15">
      <c r="A178" s="52">
        <v>13233</v>
      </c>
      <c r="B178" s="52"/>
      <c r="C178" s="52">
        <v>4116</v>
      </c>
      <c r="D178" s="52" t="s">
        <v>173</v>
      </c>
      <c r="E178" s="53">
        <v>1125</v>
      </c>
      <c r="F178" s="53">
        <v>1125</v>
      </c>
      <c r="G178" s="53">
        <v>0</v>
      </c>
      <c r="H178" s="269">
        <f t="shared" si="3"/>
        <v>0</v>
      </c>
    </row>
    <row r="179" spans="1:8" ht="15" hidden="1">
      <c r="A179" s="52"/>
      <c r="B179" s="52"/>
      <c r="C179" s="52">
        <v>4122</v>
      </c>
      <c r="D179" s="52" t="s">
        <v>174</v>
      </c>
      <c r="E179" s="53">
        <v>0</v>
      </c>
      <c r="F179" s="53"/>
      <c r="G179" s="53"/>
      <c r="H179" s="269" t="e">
        <f t="shared" si="3"/>
        <v>#DIV/0!</v>
      </c>
    </row>
    <row r="180" spans="1:8" ht="15" customHeight="1">
      <c r="A180" s="52"/>
      <c r="B180" s="52">
        <v>3599</v>
      </c>
      <c r="C180" s="52">
        <v>2324</v>
      </c>
      <c r="D180" s="52" t="s">
        <v>175</v>
      </c>
      <c r="E180" s="53">
        <v>5</v>
      </c>
      <c r="F180" s="53">
        <v>5</v>
      </c>
      <c r="G180" s="53">
        <v>1</v>
      </c>
      <c r="H180" s="269">
        <f t="shared" si="3"/>
        <v>20</v>
      </c>
    </row>
    <row r="181" spans="1:8" ht="15" customHeight="1">
      <c r="A181" s="52"/>
      <c r="B181" s="52">
        <v>4171</v>
      </c>
      <c r="C181" s="52">
        <v>2229</v>
      </c>
      <c r="D181" s="52" t="s">
        <v>176</v>
      </c>
      <c r="E181" s="53">
        <v>0</v>
      </c>
      <c r="F181" s="53">
        <v>0</v>
      </c>
      <c r="G181" s="53">
        <v>1.5</v>
      </c>
      <c r="H181" s="269" t="e">
        <f t="shared" si="3"/>
        <v>#DIV/0!</v>
      </c>
    </row>
    <row r="182" spans="1:8" ht="15" customHeight="1" hidden="1">
      <c r="A182" s="52"/>
      <c r="B182" s="52">
        <v>4179</v>
      </c>
      <c r="C182" s="52">
        <v>2229</v>
      </c>
      <c r="D182" s="52" t="s">
        <v>177</v>
      </c>
      <c r="E182" s="53">
        <v>0</v>
      </c>
      <c r="F182" s="53"/>
      <c r="G182" s="53"/>
      <c r="H182" s="269" t="e">
        <f t="shared" si="3"/>
        <v>#DIV/0!</v>
      </c>
    </row>
    <row r="183" spans="1:8" ht="15">
      <c r="A183" s="52"/>
      <c r="B183" s="52">
        <v>4195</v>
      </c>
      <c r="C183" s="52">
        <v>2229</v>
      </c>
      <c r="D183" s="52" t="s">
        <v>178</v>
      </c>
      <c r="E183" s="53">
        <v>24</v>
      </c>
      <c r="F183" s="53">
        <v>24</v>
      </c>
      <c r="G183" s="53">
        <v>0</v>
      </c>
      <c r="H183" s="269">
        <f t="shared" si="3"/>
        <v>0</v>
      </c>
    </row>
    <row r="184" spans="1:8" ht="15" hidden="1">
      <c r="A184" s="52"/>
      <c r="B184" s="52">
        <v>4329</v>
      </c>
      <c r="C184" s="52">
        <v>2229</v>
      </c>
      <c r="D184" s="52" t="s">
        <v>179</v>
      </c>
      <c r="E184" s="53"/>
      <c r="F184" s="53"/>
      <c r="G184" s="53"/>
      <c r="H184" s="269" t="e">
        <f t="shared" si="3"/>
        <v>#DIV/0!</v>
      </c>
    </row>
    <row r="185" spans="1:8" ht="15" hidden="1">
      <c r="A185" s="52"/>
      <c r="B185" s="52">
        <v>4329</v>
      </c>
      <c r="C185" s="52">
        <v>2324</v>
      </c>
      <c r="D185" s="52" t="s">
        <v>180</v>
      </c>
      <c r="E185" s="53"/>
      <c r="F185" s="53"/>
      <c r="G185" s="53"/>
      <c r="H185" s="269" t="e">
        <f t="shared" si="3"/>
        <v>#DIV/0!</v>
      </c>
    </row>
    <row r="186" spans="1:8" ht="15" hidden="1">
      <c r="A186" s="52"/>
      <c r="B186" s="52">
        <v>4342</v>
      </c>
      <c r="C186" s="52">
        <v>2324</v>
      </c>
      <c r="D186" s="52" t="s">
        <v>181</v>
      </c>
      <c r="E186" s="53"/>
      <c r="F186" s="53"/>
      <c r="G186" s="53"/>
      <c r="H186" s="269" t="e">
        <f t="shared" si="3"/>
        <v>#DIV/0!</v>
      </c>
    </row>
    <row r="187" spans="1:8" ht="15" hidden="1">
      <c r="A187" s="52"/>
      <c r="B187" s="52">
        <v>4349</v>
      </c>
      <c r="C187" s="52">
        <v>2229</v>
      </c>
      <c r="D187" s="52" t="s">
        <v>182</v>
      </c>
      <c r="E187" s="53"/>
      <c r="F187" s="53"/>
      <c r="G187" s="53"/>
      <c r="H187" s="269" t="e">
        <f t="shared" si="3"/>
        <v>#DIV/0!</v>
      </c>
    </row>
    <row r="188" spans="1:8" ht="15" hidden="1">
      <c r="A188" s="52"/>
      <c r="B188" s="52">
        <v>4399</v>
      </c>
      <c r="C188" s="52">
        <v>2111</v>
      </c>
      <c r="D188" s="52" t="s">
        <v>183</v>
      </c>
      <c r="E188" s="53"/>
      <c r="F188" s="53"/>
      <c r="G188" s="53"/>
      <c r="H188" s="269" t="e">
        <f t="shared" si="3"/>
        <v>#DIV/0!</v>
      </c>
    </row>
    <row r="189" spans="1:8" ht="15" hidden="1">
      <c r="A189" s="52"/>
      <c r="B189" s="52">
        <v>6171</v>
      </c>
      <c r="C189" s="52">
        <v>2111</v>
      </c>
      <c r="D189" s="52" t="s">
        <v>184</v>
      </c>
      <c r="E189" s="53"/>
      <c r="F189" s="53"/>
      <c r="G189" s="53"/>
      <c r="H189" s="269" t="e">
        <f t="shared" si="3"/>
        <v>#DIV/0!</v>
      </c>
    </row>
    <row r="190" spans="1:8" ht="15" hidden="1">
      <c r="A190" s="55"/>
      <c r="B190" s="52">
        <v>4357</v>
      </c>
      <c r="C190" s="52">
        <v>2122</v>
      </c>
      <c r="D190" s="52" t="s">
        <v>185</v>
      </c>
      <c r="E190" s="53">
        <v>0</v>
      </c>
      <c r="F190" s="53"/>
      <c r="G190" s="53"/>
      <c r="H190" s="269" t="e">
        <f t="shared" si="3"/>
        <v>#DIV/0!</v>
      </c>
    </row>
    <row r="191" spans="1:8" ht="15">
      <c r="A191" s="52"/>
      <c r="B191" s="52">
        <v>4379</v>
      </c>
      <c r="C191" s="52">
        <v>2212</v>
      </c>
      <c r="D191" s="52" t="s">
        <v>186</v>
      </c>
      <c r="E191" s="53">
        <v>7</v>
      </c>
      <c r="F191" s="53">
        <v>7</v>
      </c>
      <c r="G191" s="53">
        <v>0</v>
      </c>
      <c r="H191" s="269">
        <f t="shared" si="3"/>
        <v>0</v>
      </c>
    </row>
    <row r="192" spans="1:8" ht="15" hidden="1">
      <c r="A192" s="56"/>
      <c r="B192" s="56">
        <v>4399</v>
      </c>
      <c r="C192" s="56">
        <v>2324</v>
      </c>
      <c r="D192" s="56" t="s">
        <v>187</v>
      </c>
      <c r="E192" s="57"/>
      <c r="F192" s="57"/>
      <c r="G192" s="53"/>
      <c r="H192" s="269" t="e">
        <f t="shared" si="3"/>
        <v>#DIV/0!</v>
      </c>
    </row>
    <row r="193" spans="1:8" ht="15" hidden="1">
      <c r="A193" s="52"/>
      <c r="B193" s="52">
        <v>6171</v>
      </c>
      <c r="C193" s="52">
        <v>2212</v>
      </c>
      <c r="D193" s="52" t="s">
        <v>186</v>
      </c>
      <c r="E193" s="53"/>
      <c r="F193" s="53"/>
      <c r="G193" s="53"/>
      <c r="H193" s="269" t="e">
        <f t="shared" si="3"/>
        <v>#DIV/0!</v>
      </c>
    </row>
    <row r="194" spans="1:8" ht="15">
      <c r="A194" s="56"/>
      <c r="B194" s="52">
        <v>6171</v>
      </c>
      <c r="C194" s="52">
        <v>2324</v>
      </c>
      <c r="D194" s="52" t="s">
        <v>188</v>
      </c>
      <c r="E194" s="53">
        <v>3</v>
      </c>
      <c r="F194" s="53">
        <v>3</v>
      </c>
      <c r="G194" s="53">
        <v>0</v>
      </c>
      <c r="H194" s="269">
        <f t="shared" si="3"/>
        <v>0</v>
      </c>
    </row>
    <row r="195" spans="1:8" ht="15">
      <c r="A195" s="56"/>
      <c r="B195" s="52">
        <v>6402</v>
      </c>
      <c r="C195" s="52">
        <v>2229</v>
      </c>
      <c r="D195" s="52" t="s">
        <v>189</v>
      </c>
      <c r="E195" s="53">
        <v>0</v>
      </c>
      <c r="F195" s="53">
        <v>0</v>
      </c>
      <c r="G195" s="53">
        <v>22.1</v>
      </c>
      <c r="H195" s="269" t="e">
        <f t="shared" si="3"/>
        <v>#DIV/0!</v>
      </c>
    </row>
    <row r="196" spans="1:8" ht="15" customHeight="1" thickBot="1">
      <c r="A196" s="90"/>
      <c r="B196" s="90"/>
      <c r="C196" s="90"/>
      <c r="D196" s="90"/>
      <c r="E196" s="91"/>
      <c r="F196" s="91"/>
      <c r="G196" s="91"/>
      <c r="H196" s="269"/>
    </row>
    <row r="197" spans="1:8" s="64" customFormat="1" ht="21.75" customHeight="1" thickBot="1" thickTop="1">
      <c r="A197" s="93"/>
      <c r="B197" s="93"/>
      <c r="C197" s="93"/>
      <c r="D197" s="94" t="s">
        <v>190</v>
      </c>
      <c r="E197" s="95">
        <f>SUM(E172:E196)</f>
        <v>1788</v>
      </c>
      <c r="F197" s="95">
        <f>SUM(F172:F196)</f>
        <v>1788</v>
      </c>
      <c r="G197" s="95">
        <f>SUM(G173:G196)</f>
        <v>604.6</v>
      </c>
      <c r="H197" s="271">
        <f>(G197/F197)*100</f>
        <v>33.81431767337808</v>
      </c>
    </row>
    <row r="198" spans="1:8" ht="15" customHeight="1">
      <c r="A198" s="82"/>
      <c r="B198" s="64"/>
      <c r="C198" s="82"/>
      <c r="D198" s="96"/>
      <c r="E198" s="83"/>
      <c r="F198" s="83"/>
      <c r="G198" s="42"/>
      <c r="H198" s="262"/>
    </row>
    <row r="199" spans="1:8" ht="14.25" customHeight="1">
      <c r="A199" s="64"/>
      <c r="B199" s="64"/>
      <c r="C199" s="64"/>
      <c r="D199" s="64"/>
      <c r="E199" s="65"/>
      <c r="F199" s="65"/>
      <c r="G199" s="65"/>
      <c r="H199" s="272"/>
    </row>
    <row r="200" spans="1:8" ht="14.25" customHeight="1" thickBot="1">
      <c r="A200" s="64"/>
      <c r="B200" s="64"/>
      <c r="C200" s="64"/>
      <c r="D200" s="64"/>
      <c r="E200" s="65"/>
      <c r="F200" s="65"/>
      <c r="G200" s="65"/>
      <c r="H200" s="272"/>
    </row>
    <row r="201" spans="1:8" ht="13.5" customHeight="1" hidden="1">
      <c r="A201" s="64"/>
      <c r="B201" s="64"/>
      <c r="C201" s="64"/>
      <c r="D201" s="64"/>
      <c r="E201" s="65"/>
      <c r="F201" s="65"/>
      <c r="G201" s="65"/>
      <c r="H201" s="272"/>
    </row>
    <row r="202" spans="1:8" ht="13.5" customHeight="1" hidden="1">
      <c r="A202" s="64"/>
      <c r="B202" s="64"/>
      <c r="C202" s="64"/>
      <c r="D202" s="64"/>
      <c r="E202" s="65"/>
      <c r="F202" s="65"/>
      <c r="G202" s="65"/>
      <c r="H202" s="272"/>
    </row>
    <row r="203" spans="1:8" ht="13.5" customHeight="1" hidden="1" thickBot="1">
      <c r="A203" s="64"/>
      <c r="B203" s="64"/>
      <c r="C203" s="64"/>
      <c r="D203" s="64"/>
      <c r="E203" s="65"/>
      <c r="F203" s="65"/>
      <c r="G203" s="65"/>
      <c r="H203" s="272"/>
    </row>
    <row r="204" spans="1:8" ht="15.75">
      <c r="A204" s="254" t="s">
        <v>27</v>
      </c>
      <c r="B204" s="254" t="s">
        <v>28</v>
      </c>
      <c r="C204" s="254" t="s">
        <v>29</v>
      </c>
      <c r="D204" s="255" t="s">
        <v>30</v>
      </c>
      <c r="E204" s="256" t="s">
        <v>31</v>
      </c>
      <c r="F204" s="256" t="s">
        <v>31</v>
      </c>
      <c r="G204" s="256" t="s">
        <v>8</v>
      </c>
      <c r="H204" s="266" t="s">
        <v>32</v>
      </c>
    </row>
    <row r="205" spans="1:8" ht="15.75" customHeight="1" thickBot="1">
      <c r="A205" s="257"/>
      <c r="B205" s="257"/>
      <c r="C205" s="257"/>
      <c r="D205" s="258"/>
      <c r="E205" s="259" t="s">
        <v>33</v>
      </c>
      <c r="F205" s="259" t="s">
        <v>34</v>
      </c>
      <c r="G205" s="260" t="s">
        <v>35</v>
      </c>
      <c r="H205" s="267" t="s">
        <v>11</v>
      </c>
    </row>
    <row r="206" spans="1:8" ht="15.75" customHeight="1" thickTop="1">
      <c r="A206" s="49">
        <v>60</v>
      </c>
      <c r="B206" s="49"/>
      <c r="C206" s="49"/>
      <c r="D206" s="50" t="s">
        <v>191</v>
      </c>
      <c r="E206" s="51"/>
      <c r="F206" s="51"/>
      <c r="G206" s="51"/>
      <c r="H206" s="268"/>
    </row>
    <row r="207" spans="1:8" ht="14.25" customHeight="1">
      <c r="A207" s="86"/>
      <c r="B207" s="86"/>
      <c r="C207" s="86"/>
      <c r="D207" s="86"/>
      <c r="E207" s="53"/>
      <c r="F207" s="53"/>
      <c r="G207" s="53"/>
      <c r="H207" s="269"/>
    </row>
    <row r="208" spans="1:8" ht="15" hidden="1">
      <c r="A208" s="52"/>
      <c r="B208" s="52"/>
      <c r="C208" s="52">
        <v>1332</v>
      </c>
      <c r="D208" s="52" t="s">
        <v>192</v>
      </c>
      <c r="E208" s="53"/>
      <c r="F208" s="53"/>
      <c r="G208" s="53"/>
      <c r="H208" s="269" t="e">
        <f>(#REF!/F208)*100</f>
        <v>#REF!</v>
      </c>
    </row>
    <row r="209" spans="1:8" ht="15">
      <c r="A209" s="52"/>
      <c r="B209" s="52"/>
      <c r="C209" s="52">
        <v>1333</v>
      </c>
      <c r="D209" s="52" t="s">
        <v>193</v>
      </c>
      <c r="E209" s="53">
        <v>500</v>
      </c>
      <c r="F209" s="53">
        <v>500</v>
      </c>
      <c r="G209" s="53">
        <v>173.3</v>
      </c>
      <c r="H209" s="269">
        <f aca="true" t="shared" si="4" ref="H209:H221">(G209/F209)*100</f>
        <v>34.660000000000004</v>
      </c>
    </row>
    <row r="210" spans="1:8" ht="15">
      <c r="A210" s="52"/>
      <c r="B210" s="52"/>
      <c r="C210" s="52">
        <v>1334</v>
      </c>
      <c r="D210" s="52" t="s">
        <v>194</v>
      </c>
      <c r="E210" s="53">
        <v>60</v>
      </c>
      <c r="F210" s="53">
        <v>60</v>
      </c>
      <c r="G210" s="53">
        <v>39.8</v>
      </c>
      <c r="H210" s="269">
        <f t="shared" si="4"/>
        <v>66.33333333333333</v>
      </c>
    </row>
    <row r="211" spans="1:8" ht="15">
      <c r="A211" s="52"/>
      <c r="B211" s="52"/>
      <c r="C211" s="52">
        <v>1335</v>
      </c>
      <c r="D211" s="52" t="s">
        <v>195</v>
      </c>
      <c r="E211" s="53">
        <v>25</v>
      </c>
      <c r="F211" s="53">
        <v>25</v>
      </c>
      <c r="G211" s="53">
        <v>29.5</v>
      </c>
      <c r="H211" s="269">
        <f t="shared" si="4"/>
        <v>118</v>
      </c>
    </row>
    <row r="212" spans="1:8" ht="15">
      <c r="A212" s="52"/>
      <c r="B212" s="52"/>
      <c r="C212" s="52">
        <v>1361</v>
      </c>
      <c r="D212" s="52" t="s">
        <v>37</v>
      </c>
      <c r="E212" s="53">
        <v>240</v>
      </c>
      <c r="F212" s="53">
        <v>240</v>
      </c>
      <c r="G212" s="53">
        <v>137.4</v>
      </c>
      <c r="H212" s="269">
        <f t="shared" si="4"/>
        <v>57.25</v>
      </c>
    </row>
    <row r="213" spans="1:8" ht="15" customHeight="1" hidden="1">
      <c r="A213" s="52">
        <v>29004</v>
      </c>
      <c r="B213" s="52"/>
      <c r="C213" s="52">
        <v>4116</v>
      </c>
      <c r="D213" s="52" t="s">
        <v>196</v>
      </c>
      <c r="E213" s="53">
        <v>0</v>
      </c>
      <c r="F213" s="53"/>
      <c r="G213" s="53"/>
      <c r="H213" s="269" t="e">
        <f t="shared" si="4"/>
        <v>#DIV/0!</v>
      </c>
    </row>
    <row r="214" spans="1:8" ht="15" hidden="1">
      <c r="A214" s="52">
        <v>29008</v>
      </c>
      <c r="B214" s="52"/>
      <c r="C214" s="52">
        <v>4116</v>
      </c>
      <c r="D214" s="52" t="s">
        <v>197</v>
      </c>
      <c r="E214" s="53">
        <v>0</v>
      </c>
      <c r="F214" s="53"/>
      <c r="G214" s="53"/>
      <c r="H214" s="269" t="e">
        <f t="shared" si="4"/>
        <v>#DIV/0!</v>
      </c>
    </row>
    <row r="215" spans="1:8" ht="15" hidden="1">
      <c r="A215" s="52">
        <v>29516</v>
      </c>
      <c r="B215" s="52"/>
      <c r="C215" s="52">
        <v>4216</v>
      </c>
      <c r="D215" s="52" t="s">
        <v>198</v>
      </c>
      <c r="E215" s="53"/>
      <c r="F215" s="53"/>
      <c r="G215" s="53"/>
      <c r="H215" s="269" t="e">
        <f t="shared" si="4"/>
        <v>#DIV/0!</v>
      </c>
    </row>
    <row r="216" spans="1:8" ht="15" hidden="1">
      <c r="A216" s="56">
        <v>379</v>
      </c>
      <c r="B216" s="56"/>
      <c r="C216" s="56">
        <v>4122</v>
      </c>
      <c r="D216" s="56" t="s">
        <v>199</v>
      </c>
      <c r="E216" s="57">
        <v>0</v>
      </c>
      <c r="F216" s="57"/>
      <c r="G216" s="57"/>
      <c r="H216" s="269" t="e">
        <f t="shared" si="4"/>
        <v>#DIV/0!</v>
      </c>
    </row>
    <row r="217" spans="1:8" ht="15">
      <c r="A217" s="56"/>
      <c r="B217" s="56">
        <v>1014</v>
      </c>
      <c r="C217" s="56">
        <v>2132</v>
      </c>
      <c r="D217" s="56" t="s">
        <v>200</v>
      </c>
      <c r="E217" s="57">
        <v>24</v>
      </c>
      <c r="F217" s="57">
        <v>24</v>
      </c>
      <c r="G217" s="57">
        <v>6.3</v>
      </c>
      <c r="H217" s="269">
        <f t="shared" si="4"/>
        <v>26.25</v>
      </c>
    </row>
    <row r="218" spans="1:8" ht="15">
      <c r="A218" s="56"/>
      <c r="B218" s="56">
        <v>2119</v>
      </c>
      <c r="C218" s="56">
        <v>2343</v>
      </c>
      <c r="D218" s="56" t="s">
        <v>201</v>
      </c>
      <c r="E218" s="57">
        <v>15000</v>
      </c>
      <c r="F218" s="57">
        <v>15000</v>
      </c>
      <c r="G218" s="57">
        <v>4764.1</v>
      </c>
      <c r="H218" s="269">
        <f t="shared" si="4"/>
        <v>31.76066666666667</v>
      </c>
    </row>
    <row r="219" spans="1:8" ht="15" hidden="1">
      <c r="A219" s="56"/>
      <c r="B219" s="56">
        <v>3749</v>
      </c>
      <c r="C219" s="56">
        <v>2321</v>
      </c>
      <c r="D219" s="56" t="s">
        <v>202</v>
      </c>
      <c r="E219" s="57"/>
      <c r="F219" s="57"/>
      <c r="G219" s="57"/>
      <c r="H219" s="269" t="e">
        <f t="shared" si="4"/>
        <v>#DIV/0!</v>
      </c>
    </row>
    <row r="220" spans="1:8" ht="15">
      <c r="A220" s="52"/>
      <c r="B220" s="52">
        <v>6171</v>
      </c>
      <c r="C220" s="52">
        <v>2212</v>
      </c>
      <c r="D220" s="52" t="s">
        <v>160</v>
      </c>
      <c r="E220" s="53">
        <v>60</v>
      </c>
      <c r="F220" s="53">
        <v>60</v>
      </c>
      <c r="G220" s="53">
        <v>10.6</v>
      </c>
      <c r="H220" s="269">
        <f t="shared" si="4"/>
        <v>17.666666666666668</v>
      </c>
    </row>
    <row r="221" spans="1:8" ht="15">
      <c r="A221" s="52"/>
      <c r="B221" s="52">
        <v>6171</v>
      </c>
      <c r="C221" s="52">
        <v>2324</v>
      </c>
      <c r="D221" s="52" t="s">
        <v>203</v>
      </c>
      <c r="E221" s="53">
        <v>5</v>
      </c>
      <c r="F221" s="53">
        <v>5</v>
      </c>
      <c r="G221" s="53">
        <v>1.3</v>
      </c>
      <c r="H221" s="269">
        <f t="shared" si="4"/>
        <v>26</v>
      </c>
    </row>
    <row r="222" spans="1:8" ht="15" hidden="1">
      <c r="A222" s="52"/>
      <c r="B222" s="52">
        <v>6171</v>
      </c>
      <c r="C222" s="52">
        <v>2329</v>
      </c>
      <c r="D222" s="52" t="s">
        <v>73</v>
      </c>
      <c r="E222" s="53"/>
      <c r="F222" s="53"/>
      <c r="G222" s="53"/>
      <c r="H222" s="269"/>
    </row>
    <row r="223" spans="1:8" ht="15" customHeight="1" thickBot="1">
      <c r="A223" s="90"/>
      <c r="B223" s="90"/>
      <c r="C223" s="90"/>
      <c r="D223" s="90"/>
      <c r="E223" s="91"/>
      <c r="F223" s="91"/>
      <c r="G223" s="91"/>
      <c r="H223" s="275"/>
    </row>
    <row r="224" spans="1:8" s="64" customFormat="1" ht="21.75" customHeight="1" thickBot="1" thickTop="1">
      <c r="A224" s="93"/>
      <c r="B224" s="93"/>
      <c r="C224" s="93"/>
      <c r="D224" s="94" t="s">
        <v>204</v>
      </c>
      <c r="E224" s="95">
        <f>SUM(E207:E223)</f>
        <v>15914</v>
      </c>
      <c r="F224" s="95">
        <f>SUM(F207:F223)</f>
        <v>15914</v>
      </c>
      <c r="G224" s="95">
        <f>SUM(G207:G223)</f>
        <v>5162.300000000001</v>
      </c>
      <c r="H224" s="271">
        <f>(G224/F224)*100</f>
        <v>32.4387331909011</v>
      </c>
    </row>
    <row r="225" spans="1:8" ht="14.25" customHeight="1">
      <c r="A225" s="82"/>
      <c r="B225" s="82"/>
      <c r="C225" s="82"/>
      <c r="D225" s="46"/>
      <c r="E225" s="83"/>
      <c r="F225" s="83"/>
      <c r="G225" s="83"/>
      <c r="H225" s="273"/>
    </row>
    <row r="226" spans="1:8" ht="14.25" customHeight="1" hidden="1">
      <c r="A226" s="82"/>
      <c r="B226" s="82"/>
      <c r="C226" s="82"/>
      <c r="D226" s="46"/>
      <c r="E226" s="83"/>
      <c r="F226" s="83"/>
      <c r="G226" s="83"/>
      <c r="H226" s="273"/>
    </row>
    <row r="227" spans="1:8" ht="14.25" customHeight="1" hidden="1">
      <c r="A227" s="82"/>
      <c r="B227" s="82"/>
      <c r="C227" s="82"/>
      <c r="D227" s="46"/>
      <c r="E227" s="83"/>
      <c r="F227" s="83"/>
      <c r="G227" s="83"/>
      <c r="H227" s="273"/>
    </row>
    <row r="228" spans="1:8" ht="14.25" customHeight="1" hidden="1">
      <c r="A228" s="82"/>
      <c r="B228" s="82"/>
      <c r="C228" s="82"/>
      <c r="D228" s="46"/>
      <c r="E228" s="83"/>
      <c r="F228" s="83"/>
      <c r="G228" s="83"/>
      <c r="H228" s="273"/>
    </row>
    <row r="229" spans="1:8" ht="15" customHeight="1">
      <c r="A229" s="82"/>
      <c r="B229" s="82"/>
      <c r="C229" s="82"/>
      <c r="D229" s="46"/>
      <c r="E229" s="83"/>
      <c r="F229" s="83"/>
      <c r="G229" s="83"/>
      <c r="H229" s="273"/>
    </row>
    <row r="230" spans="1:8" ht="15" customHeight="1" thickBot="1">
      <c r="A230" s="82"/>
      <c r="B230" s="82"/>
      <c r="C230" s="82"/>
      <c r="D230" s="46"/>
      <c r="E230" s="83"/>
      <c r="F230" s="83"/>
      <c r="G230" s="83"/>
      <c r="H230" s="273"/>
    </row>
    <row r="231" spans="1:8" ht="15.75">
      <c r="A231" s="254" t="s">
        <v>27</v>
      </c>
      <c r="B231" s="254" t="s">
        <v>28</v>
      </c>
      <c r="C231" s="254" t="s">
        <v>29</v>
      </c>
      <c r="D231" s="255" t="s">
        <v>30</v>
      </c>
      <c r="E231" s="256" t="s">
        <v>31</v>
      </c>
      <c r="F231" s="256" t="s">
        <v>31</v>
      </c>
      <c r="G231" s="256" t="s">
        <v>8</v>
      </c>
      <c r="H231" s="266" t="s">
        <v>32</v>
      </c>
    </row>
    <row r="232" spans="1:8" ht="15.75" customHeight="1" thickBot="1">
      <c r="A232" s="257"/>
      <c r="B232" s="257"/>
      <c r="C232" s="257"/>
      <c r="D232" s="258"/>
      <c r="E232" s="259" t="s">
        <v>33</v>
      </c>
      <c r="F232" s="259" t="s">
        <v>34</v>
      </c>
      <c r="G232" s="260" t="s">
        <v>35</v>
      </c>
      <c r="H232" s="267" t="s">
        <v>11</v>
      </c>
    </row>
    <row r="233" spans="1:8" ht="15.75" customHeight="1" thickTop="1">
      <c r="A233" s="49">
        <v>80</v>
      </c>
      <c r="B233" s="49"/>
      <c r="C233" s="49"/>
      <c r="D233" s="50" t="s">
        <v>205</v>
      </c>
      <c r="E233" s="51"/>
      <c r="F233" s="51"/>
      <c r="G233" s="51"/>
      <c r="H233" s="268"/>
    </row>
    <row r="234" spans="1:8" ht="15">
      <c r="A234" s="52"/>
      <c r="B234" s="52"/>
      <c r="C234" s="52"/>
      <c r="D234" s="52"/>
      <c r="E234" s="53"/>
      <c r="F234" s="53"/>
      <c r="G234" s="53"/>
      <c r="H234" s="269"/>
    </row>
    <row r="235" spans="1:8" ht="15">
      <c r="A235" s="52"/>
      <c r="B235" s="52"/>
      <c r="C235" s="52">
        <v>1353</v>
      </c>
      <c r="D235" s="52" t="s">
        <v>206</v>
      </c>
      <c r="E235" s="53">
        <v>750</v>
      </c>
      <c r="F235" s="53">
        <v>750</v>
      </c>
      <c r="G235" s="53">
        <v>179</v>
      </c>
      <c r="H235" s="269">
        <f aca="true" t="shared" si="5" ref="H235:H247">(G235/F235)*100</f>
        <v>23.866666666666667</v>
      </c>
    </row>
    <row r="236" spans="1:8" ht="15">
      <c r="A236" s="52"/>
      <c r="B236" s="52"/>
      <c r="C236" s="52">
        <v>1359</v>
      </c>
      <c r="D236" s="52" t="s">
        <v>207</v>
      </c>
      <c r="E236" s="53">
        <v>0</v>
      </c>
      <c r="F236" s="53">
        <v>0</v>
      </c>
      <c r="G236" s="53">
        <v>-9</v>
      </c>
      <c r="H236" s="269" t="e">
        <f t="shared" si="5"/>
        <v>#DIV/0!</v>
      </c>
    </row>
    <row r="237" spans="1:8" ht="15">
      <c r="A237" s="52"/>
      <c r="B237" s="52"/>
      <c r="C237" s="52">
        <v>1361</v>
      </c>
      <c r="D237" s="52" t="s">
        <v>37</v>
      </c>
      <c r="E237" s="53">
        <v>6200</v>
      </c>
      <c r="F237" s="53">
        <v>6200</v>
      </c>
      <c r="G237" s="53">
        <v>1958.3</v>
      </c>
      <c r="H237" s="269">
        <f t="shared" si="5"/>
        <v>31.58548387096774</v>
      </c>
    </row>
    <row r="238" spans="1:8" ht="15">
      <c r="A238" s="52"/>
      <c r="B238" s="52"/>
      <c r="C238" s="52">
        <v>4121</v>
      </c>
      <c r="D238" s="52" t="s">
        <v>208</v>
      </c>
      <c r="E238" s="57">
        <v>280</v>
      </c>
      <c r="F238" s="57">
        <v>280</v>
      </c>
      <c r="G238" s="57">
        <v>88</v>
      </c>
      <c r="H238" s="269">
        <f t="shared" si="5"/>
        <v>31.428571428571427</v>
      </c>
    </row>
    <row r="239" spans="1:8" ht="15" hidden="1">
      <c r="A239" s="52">
        <v>222</v>
      </c>
      <c r="B239" s="52"/>
      <c r="C239" s="52">
        <v>4122</v>
      </c>
      <c r="D239" s="52" t="s">
        <v>209</v>
      </c>
      <c r="E239" s="57">
        <v>0</v>
      </c>
      <c r="F239" s="57"/>
      <c r="G239" s="57"/>
      <c r="H239" s="269" t="e">
        <f t="shared" si="5"/>
        <v>#DIV/0!</v>
      </c>
    </row>
    <row r="240" spans="1:8" ht="15" hidden="1">
      <c r="A240" s="52"/>
      <c r="B240" s="52">
        <v>2219</v>
      </c>
      <c r="C240" s="52">
        <v>2324</v>
      </c>
      <c r="D240" s="52" t="s">
        <v>210</v>
      </c>
      <c r="E240" s="53">
        <v>0</v>
      </c>
      <c r="F240" s="53"/>
      <c r="G240" s="53"/>
      <c r="H240" s="269" t="e">
        <f t="shared" si="5"/>
        <v>#DIV/0!</v>
      </c>
    </row>
    <row r="241" spans="1:8" ht="15">
      <c r="A241" s="52"/>
      <c r="B241" s="52">
        <v>2219</v>
      </c>
      <c r="C241" s="52">
        <v>2329</v>
      </c>
      <c r="D241" s="52" t="s">
        <v>211</v>
      </c>
      <c r="E241" s="53">
        <v>0</v>
      </c>
      <c r="F241" s="53">
        <v>400</v>
      </c>
      <c r="G241" s="57">
        <v>415.1</v>
      </c>
      <c r="H241" s="269">
        <f t="shared" si="5"/>
        <v>103.77499999999999</v>
      </c>
    </row>
    <row r="242" spans="1:8" ht="15">
      <c r="A242" s="52"/>
      <c r="B242" s="52">
        <v>2229</v>
      </c>
      <c r="C242" s="52">
        <v>2212</v>
      </c>
      <c r="D242" s="52" t="s">
        <v>212</v>
      </c>
      <c r="E242" s="57">
        <v>0</v>
      </c>
      <c r="F242" s="57">
        <v>0</v>
      </c>
      <c r="G242" s="57">
        <v>189.3</v>
      </c>
      <c r="H242" s="269" t="e">
        <f t="shared" si="5"/>
        <v>#DIV/0!</v>
      </c>
    </row>
    <row r="243" spans="1:8" ht="15">
      <c r="A243" s="52"/>
      <c r="B243" s="52">
        <v>2229</v>
      </c>
      <c r="C243" s="52">
        <v>2324</v>
      </c>
      <c r="D243" s="52" t="s">
        <v>213</v>
      </c>
      <c r="E243" s="57">
        <v>0</v>
      </c>
      <c r="F243" s="57">
        <v>0</v>
      </c>
      <c r="G243" s="57">
        <v>99.5</v>
      </c>
      <c r="H243" s="269" t="e">
        <f t="shared" si="5"/>
        <v>#DIV/0!</v>
      </c>
    </row>
    <row r="244" spans="1:8" ht="15">
      <c r="A244" s="52"/>
      <c r="B244" s="52">
        <v>2299</v>
      </c>
      <c r="C244" s="52">
        <v>2212</v>
      </c>
      <c r="D244" s="52" t="s">
        <v>214</v>
      </c>
      <c r="E244" s="53">
        <v>2850</v>
      </c>
      <c r="F244" s="53">
        <v>2850</v>
      </c>
      <c r="G244" s="53">
        <v>706.6</v>
      </c>
      <c r="H244" s="269">
        <f t="shared" si="5"/>
        <v>24.792982456140354</v>
      </c>
    </row>
    <row r="245" spans="1:8" ht="15" hidden="1">
      <c r="A245" s="52"/>
      <c r="B245" s="52">
        <v>2299</v>
      </c>
      <c r="C245" s="52">
        <v>2324</v>
      </c>
      <c r="D245" s="52" t="s">
        <v>215</v>
      </c>
      <c r="E245" s="57">
        <v>0</v>
      </c>
      <c r="F245" s="57">
        <v>0</v>
      </c>
      <c r="G245" s="57"/>
      <c r="H245" s="269" t="e">
        <f t="shared" si="5"/>
        <v>#DIV/0!</v>
      </c>
    </row>
    <row r="246" spans="1:8" ht="15">
      <c r="A246" s="56"/>
      <c r="B246" s="56">
        <v>6171</v>
      </c>
      <c r="C246" s="56">
        <v>2324</v>
      </c>
      <c r="D246" s="56" t="s">
        <v>216</v>
      </c>
      <c r="E246" s="57">
        <v>350</v>
      </c>
      <c r="F246" s="57">
        <v>350</v>
      </c>
      <c r="G246" s="57">
        <v>99</v>
      </c>
      <c r="H246" s="269">
        <f t="shared" si="5"/>
        <v>28.285714285714285</v>
      </c>
    </row>
    <row r="247" spans="1:8" ht="15">
      <c r="A247" s="52"/>
      <c r="B247" s="52">
        <v>6171</v>
      </c>
      <c r="C247" s="52">
        <v>2329</v>
      </c>
      <c r="D247" s="52" t="s">
        <v>217</v>
      </c>
      <c r="E247" s="57">
        <v>0</v>
      </c>
      <c r="F247" s="57">
        <v>0</v>
      </c>
      <c r="G247" s="57">
        <v>5</v>
      </c>
      <c r="H247" s="269" t="e">
        <f t="shared" si="5"/>
        <v>#DIV/0!</v>
      </c>
    </row>
    <row r="248" spans="1:8" ht="15.75" thickBot="1">
      <c r="A248" s="90"/>
      <c r="B248" s="90"/>
      <c r="C248" s="90"/>
      <c r="D248" s="90"/>
      <c r="E248" s="91"/>
      <c r="F248" s="91"/>
      <c r="G248" s="91"/>
      <c r="H248" s="275"/>
    </row>
    <row r="249" spans="1:8" s="64" customFormat="1" ht="21.75" customHeight="1" thickBot="1" thickTop="1">
      <c r="A249" s="93"/>
      <c r="B249" s="93"/>
      <c r="C249" s="93"/>
      <c r="D249" s="94" t="s">
        <v>218</v>
      </c>
      <c r="E249" s="95">
        <f>SUM(E234:E248)</f>
        <v>10430</v>
      </c>
      <c r="F249" s="95">
        <f>SUM(F234:F248)</f>
        <v>10830</v>
      </c>
      <c r="G249" s="95">
        <f>SUM(G234:G248)</f>
        <v>3730.8</v>
      </c>
      <c r="H249" s="271">
        <f>(G249/F249)*100</f>
        <v>34.44875346260388</v>
      </c>
    </row>
    <row r="250" spans="1:8" ht="15" customHeight="1">
      <c r="A250" s="82"/>
      <c r="B250" s="82"/>
      <c r="C250" s="82"/>
      <c r="D250" s="46"/>
      <c r="E250" s="83"/>
      <c r="F250" s="83"/>
      <c r="G250" s="83"/>
      <c r="H250" s="273"/>
    </row>
    <row r="251" spans="1:8" ht="15" customHeight="1" hidden="1">
      <c r="A251" s="82"/>
      <c r="B251" s="82"/>
      <c r="C251" s="82"/>
      <c r="D251" s="46"/>
      <c r="E251" s="83"/>
      <c r="F251" s="83"/>
      <c r="G251" s="83"/>
      <c r="H251" s="273"/>
    </row>
    <row r="252" spans="1:8" ht="15" customHeight="1">
      <c r="A252" s="82"/>
      <c r="B252" s="82"/>
      <c r="C252" s="82"/>
      <c r="D252" s="46"/>
      <c r="E252" s="83"/>
      <c r="F252" s="83"/>
      <c r="G252" s="83"/>
      <c r="H252" s="273"/>
    </row>
    <row r="253" spans="1:8" ht="15" customHeight="1" thickBot="1">
      <c r="A253" s="82"/>
      <c r="B253" s="82"/>
      <c r="C253" s="82"/>
      <c r="D253" s="46"/>
      <c r="E253" s="83"/>
      <c r="F253" s="83"/>
      <c r="G253" s="83"/>
      <c r="H253" s="273"/>
    </row>
    <row r="254" spans="1:8" ht="15.75">
      <c r="A254" s="254" t="s">
        <v>27</v>
      </c>
      <c r="B254" s="254" t="s">
        <v>28</v>
      </c>
      <c r="C254" s="254" t="s">
        <v>29</v>
      </c>
      <c r="D254" s="255" t="s">
        <v>30</v>
      </c>
      <c r="E254" s="256" t="s">
        <v>31</v>
      </c>
      <c r="F254" s="256" t="s">
        <v>31</v>
      </c>
      <c r="G254" s="256" t="s">
        <v>8</v>
      </c>
      <c r="H254" s="266" t="s">
        <v>32</v>
      </c>
    </row>
    <row r="255" spans="1:8" ht="15.75" customHeight="1" thickBot="1">
      <c r="A255" s="257"/>
      <c r="B255" s="257"/>
      <c r="C255" s="257"/>
      <c r="D255" s="258"/>
      <c r="E255" s="259" t="s">
        <v>33</v>
      </c>
      <c r="F255" s="259" t="s">
        <v>34</v>
      </c>
      <c r="G255" s="260" t="s">
        <v>35</v>
      </c>
      <c r="H255" s="267" t="s">
        <v>11</v>
      </c>
    </row>
    <row r="256" spans="1:8" ht="16.5" customHeight="1" thickTop="1">
      <c r="A256" s="49">
        <v>90</v>
      </c>
      <c r="B256" s="49"/>
      <c r="C256" s="49"/>
      <c r="D256" s="50" t="s">
        <v>219</v>
      </c>
      <c r="E256" s="51"/>
      <c r="F256" s="51"/>
      <c r="G256" s="51"/>
      <c r="H256" s="268"/>
    </row>
    <row r="257" spans="1:8" ht="15.75">
      <c r="A257" s="49"/>
      <c r="B257" s="49"/>
      <c r="C257" s="49"/>
      <c r="D257" s="50"/>
      <c r="E257" s="51"/>
      <c r="F257" s="51"/>
      <c r="G257" s="51"/>
      <c r="H257" s="268"/>
    </row>
    <row r="258" spans="1:8" ht="15">
      <c r="A258" s="52">
        <v>14023</v>
      </c>
      <c r="B258" s="52"/>
      <c r="C258" s="52">
        <v>4116</v>
      </c>
      <c r="D258" s="52" t="s">
        <v>220</v>
      </c>
      <c r="E258" s="97">
        <v>0</v>
      </c>
      <c r="F258" s="97">
        <v>647</v>
      </c>
      <c r="G258" s="97">
        <v>195.2</v>
      </c>
      <c r="H258" s="269">
        <f aca="true" t="shared" si="6" ref="H258:H266">(G258/F258)*100</f>
        <v>30.170015455950537</v>
      </c>
    </row>
    <row r="259" spans="1:8" ht="15">
      <c r="A259" s="59"/>
      <c r="B259" s="59"/>
      <c r="C259" s="59">
        <v>4121</v>
      </c>
      <c r="D259" s="59" t="s">
        <v>221</v>
      </c>
      <c r="E259" s="98">
        <v>400</v>
      </c>
      <c r="F259" s="97">
        <v>400</v>
      </c>
      <c r="G259" s="97">
        <v>100</v>
      </c>
      <c r="H259" s="269">
        <f t="shared" si="6"/>
        <v>25</v>
      </c>
    </row>
    <row r="260" spans="1:8" ht="15">
      <c r="A260" s="52"/>
      <c r="B260" s="52">
        <v>2219</v>
      </c>
      <c r="C260" s="52">
        <v>2111</v>
      </c>
      <c r="D260" s="52" t="s">
        <v>222</v>
      </c>
      <c r="E260" s="99">
        <v>5200</v>
      </c>
      <c r="F260" s="99">
        <v>5200</v>
      </c>
      <c r="G260" s="99">
        <v>0</v>
      </c>
      <c r="H260" s="269">
        <f t="shared" si="6"/>
        <v>0</v>
      </c>
    </row>
    <row r="261" spans="1:8" ht="15">
      <c r="A261" s="52"/>
      <c r="B261" s="52">
        <v>2219</v>
      </c>
      <c r="C261" s="52">
        <v>2329</v>
      </c>
      <c r="D261" s="52" t="s">
        <v>223</v>
      </c>
      <c r="E261" s="53">
        <v>0</v>
      </c>
      <c r="F261" s="53">
        <v>0</v>
      </c>
      <c r="G261" s="53">
        <v>1197.1</v>
      </c>
      <c r="H261" s="269" t="e">
        <f t="shared" si="6"/>
        <v>#DIV/0!</v>
      </c>
    </row>
    <row r="262" spans="1:8" ht="15">
      <c r="A262" s="52" t="s">
        <v>224</v>
      </c>
      <c r="B262" s="52">
        <v>5311</v>
      </c>
      <c r="C262" s="52">
        <v>2111</v>
      </c>
      <c r="D262" s="52" t="s">
        <v>225</v>
      </c>
      <c r="E262" s="99">
        <v>540</v>
      </c>
      <c r="F262" s="99">
        <v>540</v>
      </c>
      <c r="G262" s="99">
        <v>113.9</v>
      </c>
      <c r="H262" s="269">
        <f t="shared" si="6"/>
        <v>21.09259259259259</v>
      </c>
    </row>
    <row r="263" spans="1:8" ht="15">
      <c r="A263" s="52"/>
      <c r="B263" s="52">
        <v>5311</v>
      </c>
      <c r="C263" s="52">
        <v>2212</v>
      </c>
      <c r="D263" s="52" t="s">
        <v>226</v>
      </c>
      <c r="E263" s="100">
        <v>1500</v>
      </c>
      <c r="F263" s="100">
        <v>1500</v>
      </c>
      <c r="G263" s="100">
        <v>229.8</v>
      </c>
      <c r="H263" s="269">
        <f t="shared" si="6"/>
        <v>15.32</v>
      </c>
    </row>
    <row r="264" spans="1:8" ht="15" hidden="1">
      <c r="A264" s="56"/>
      <c r="B264" s="56">
        <v>5311</v>
      </c>
      <c r="C264" s="56">
        <v>2310</v>
      </c>
      <c r="D264" s="56" t="s">
        <v>227</v>
      </c>
      <c r="E264" s="57"/>
      <c r="F264" s="57"/>
      <c r="G264" s="57"/>
      <c r="H264" s="269" t="e">
        <f t="shared" si="6"/>
        <v>#DIV/0!</v>
      </c>
    </row>
    <row r="265" spans="1:8" ht="15" hidden="1">
      <c r="A265" s="56"/>
      <c r="B265" s="56">
        <v>5311</v>
      </c>
      <c r="C265" s="56">
        <v>2322</v>
      </c>
      <c r="D265" s="56" t="s">
        <v>228</v>
      </c>
      <c r="E265" s="57"/>
      <c r="F265" s="57"/>
      <c r="G265" s="57"/>
      <c r="H265" s="269" t="e">
        <f t="shared" si="6"/>
        <v>#DIV/0!</v>
      </c>
    </row>
    <row r="266" spans="1:8" ht="15">
      <c r="A266" s="52"/>
      <c r="B266" s="52">
        <v>5311</v>
      </c>
      <c r="C266" s="52">
        <v>2324</v>
      </c>
      <c r="D266" s="52" t="s">
        <v>229</v>
      </c>
      <c r="E266" s="53">
        <v>0</v>
      </c>
      <c r="F266" s="53">
        <v>0</v>
      </c>
      <c r="G266" s="53">
        <v>1.9</v>
      </c>
      <c r="H266" s="269" t="e">
        <f t="shared" si="6"/>
        <v>#DIV/0!</v>
      </c>
    </row>
    <row r="267" spans="1:8" ht="15" hidden="1">
      <c r="A267" s="56"/>
      <c r="B267" s="56">
        <v>5311</v>
      </c>
      <c r="C267" s="56">
        <v>2329</v>
      </c>
      <c r="D267" s="56" t="s">
        <v>73</v>
      </c>
      <c r="E267" s="57"/>
      <c r="F267" s="57"/>
      <c r="G267" s="57"/>
      <c r="H267" s="269" t="e">
        <f>(#REF!/F267)*100</f>
        <v>#REF!</v>
      </c>
    </row>
    <row r="268" spans="1:8" ht="15" hidden="1">
      <c r="A268" s="56"/>
      <c r="B268" s="56">
        <v>5311</v>
      </c>
      <c r="C268" s="56">
        <v>3113</v>
      </c>
      <c r="D268" s="56" t="s">
        <v>227</v>
      </c>
      <c r="E268" s="57"/>
      <c r="F268" s="57"/>
      <c r="G268" s="57"/>
      <c r="H268" s="269" t="e">
        <f>(#REF!/F268)*100</f>
        <v>#REF!</v>
      </c>
    </row>
    <row r="269" spans="1:8" ht="15" hidden="1">
      <c r="A269" s="56"/>
      <c r="B269" s="56">
        <v>6409</v>
      </c>
      <c r="C269" s="56">
        <v>2328</v>
      </c>
      <c r="D269" s="56" t="s">
        <v>230</v>
      </c>
      <c r="E269" s="57">
        <v>0</v>
      </c>
      <c r="F269" s="57">
        <v>0</v>
      </c>
      <c r="G269" s="57"/>
      <c r="H269" s="269" t="e">
        <f>(#REF!/F269)*100</f>
        <v>#REF!</v>
      </c>
    </row>
    <row r="270" spans="1:8" ht="15.75" thickBot="1">
      <c r="A270" s="90"/>
      <c r="B270" s="90"/>
      <c r="C270" s="90"/>
      <c r="D270" s="90"/>
      <c r="E270" s="91"/>
      <c r="F270" s="91"/>
      <c r="G270" s="91"/>
      <c r="H270" s="275"/>
    </row>
    <row r="271" spans="1:8" s="64" customFormat="1" ht="21.75" customHeight="1" thickBot="1" thickTop="1">
      <c r="A271" s="93"/>
      <c r="B271" s="93"/>
      <c r="C271" s="93"/>
      <c r="D271" s="94" t="s">
        <v>231</v>
      </c>
      <c r="E271" s="95">
        <f>SUM(E258:E270)</f>
        <v>7640</v>
      </c>
      <c r="F271" s="95">
        <f>SUM(F258:F270)</f>
        <v>8287</v>
      </c>
      <c r="G271" s="95">
        <f>SUM(G258:G270)</f>
        <v>1837.9</v>
      </c>
      <c r="H271" s="271">
        <f>(G271/F271)*100</f>
        <v>22.178110293230365</v>
      </c>
    </row>
    <row r="272" spans="1:8" ht="15" customHeight="1">
      <c r="A272" s="82"/>
      <c r="B272" s="82"/>
      <c r="C272" s="82"/>
      <c r="D272" s="46"/>
      <c r="E272" s="83"/>
      <c r="F272" s="83"/>
      <c r="G272" s="83"/>
      <c r="H272" s="273"/>
    </row>
    <row r="273" spans="1:8" ht="15" customHeight="1" hidden="1">
      <c r="A273" s="82"/>
      <c r="B273" s="82"/>
      <c r="C273" s="82"/>
      <c r="D273" s="46"/>
      <c r="E273" s="83"/>
      <c r="F273" s="83"/>
      <c r="G273" s="83"/>
      <c r="H273" s="273"/>
    </row>
    <row r="274" spans="1:8" ht="15" customHeight="1" hidden="1">
      <c r="A274" s="82"/>
      <c r="B274" s="82"/>
      <c r="C274" s="82"/>
      <c r="D274" s="46"/>
      <c r="E274" s="83"/>
      <c r="F274" s="83"/>
      <c r="G274" s="83"/>
      <c r="H274" s="273"/>
    </row>
    <row r="275" spans="1:8" ht="15" customHeight="1" hidden="1">
      <c r="A275" s="82"/>
      <c r="B275" s="82"/>
      <c r="C275" s="82"/>
      <c r="D275" s="46"/>
      <c r="E275" s="83"/>
      <c r="F275" s="83"/>
      <c r="G275" s="83"/>
      <c r="H275" s="273"/>
    </row>
    <row r="276" spans="1:8" ht="15" customHeight="1" hidden="1">
      <c r="A276" s="82"/>
      <c r="B276" s="82"/>
      <c r="C276" s="82"/>
      <c r="D276" s="46"/>
      <c r="E276" s="83"/>
      <c r="F276" s="83"/>
      <c r="G276" s="83"/>
      <c r="H276" s="273"/>
    </row>
    <row r="277" spans="1:8" ht="15" customHeight="1" hidden="1">
      <c r="A277" s="82"/>
      <c r="B277" s="82"/>
      <c r="C277" s="82"/>
      <c r="D277" s="46"/>
      <c r="E277" s="83"/>
      <c r="F277" s="83"/>
      <c r="G277" s="83"/>
      <c r="H277" s="273"/>
    </row>
    <row r="278" spans="1:8" ht="15" customHeight="1" hidden="1">
      <c r="A278" s="82"/>
      <c r="B278" s="82"/>
      <c r="C278" s="82"/>
      <c r="D278" s="46"/>
      <c r="E278" s="83"/>
      <c r="F278" s="83"/>
      <c r="G278" s="83"/>
      <c r="H278" s="273"/>
    </row>
    <row r="279" spans="1:8" ht="15" customHeight="1">
      <c r="A279" s="82"/>
      <c r="B279" s="82"/>
      <c r="C279" s="82"/>
      <c r="D279" s="46"/>
      <c r="E279" s="83"/>
      <c r="F279" s="83"/>
      <c r="G279" s="42"/>
      <c r="H279" s="262"/>
    </row>
    <row r="280" spans="1:8" ht="15" customHeight="1" thickBot="1">
      <c r="A280" s="82"/>
      <c r="B280" s="82"/>
      <c r="C280" s="82"/>
      <c r="D280" s="46"/>
      <c r="E280" s="83"/>
      <c r="F280" s="83"/>
      <c r="G280" s="83"/>
      <c r="H280" s="273"/>
    </row>
    <row r="281" spans="1:8" ht="15.75">
      <c r="A281" s="254" t="s">
        <v>27</v>
      </c>
      <c r="B281" s="254" t="s">
        <v>28</v>
      </c>
      <c r="C281" s="254" t="s">
        <v>29</v>
      </c>
      <c r="D281" s="255" t="s">
        <v>30</v>
      </c>
      <c r="E281" s="256" t="s">
        <v>31</v>
      </c>
      <c r="F281" s="256" t="s">
        <v>31</v>
      </c>
      <c r="G281" s="256" t="s">
        <v>8</v>
      </c>
      <c r="H281" s="266" t="s">
        <v>32</v>
      </c>
    </row>
    <row r="282" spans="1:8" ht="15.75" customHeight="1" thickBot="1">
      <c r="A282" s="257"/>
      <c r="B282" s="257"/>
      <c r="C282" s="257"/>
      <c r="D282" s="258"/>
      <c r="E282" s="259" t="s">
        <v>33</v>
      </c>
      <c r="F282" s="259" t="s">
        <v>34</v>
      </c>
      <c r="G282" s="260" t="s">
        <v>35</v>
      </c>
      <c r="H282" s="267" t="s">
        <v>11</v>
      </c>
    </row>
    <row r="283" spans="1:8" ht="15.75" customHeight="1" thickTop="1">
      <c r="A283" s="49">
        <v>100</v>
      </c>
      <c r="B283" s="49"/>
      <c r="C283" s="49"/>
      <c r="D283" s="101" t="s">
        <v>232</v>
      </c>
      <c r="E283" s="51"/>
      <c r="F283" s="51"/>
      <c r="G283" s="51"/>
      <c r="H283" s="268"/>
    </row>
    <row r="284" spans="1:8" ht="15">
      <c r="A284" s="52"/>
      <c r="B284" s="52"/>
      <c r="C284" s="52"/>
      <c r="D284" s="52"/>
      <c r="E284" s="53"/>
      <c r="F284" s="53"/>
      <c r="G284" s="53"/>
      <c r="H284" s="269"/>
    </row>
    <row r="285" spans="1:8" ht="15">
      <c r="A285" s="52"/>
      <c r="B285" s="52"/>
      <c r="C285" s="52">
        <v>1361</v>
      </c>
      <c r="D285" s="52" t="s">
        <v>37</v>
      </c>
      <c r="E285" s="53">
        <v>2550</v>
      </c>
      <c r="F285" s="53">
        <v>2550</v>
      </c>
      <c r="G285" s="53">
        <v>762</v>
      </c>
      <c r="H285" s="269">
        <f>(G285/F285)*100</f>
        <v>29.88235294117647</v>
      </c>
    </row>
    <row r="286" spans="1:8" ht="15.75" hidden="1">
      <c r="A286" s="86"/>
      <c r="B286" s="86"/>
      <c r="C286" s="52">
        <v>4216</v>
      </c>
      <c r="D286" s="52" t="s">
        <v>233</v>
      </c>
      <c r="E286" s="53"/>
      <c r="F286" s="53"/>
      <c r="G286" s="53"/>
      <c r="H286" s="269" t="e">
        <f>(G286/F286)*100</f>
        <v>#DIV/0!</v>
      </c>
    </row>
    <row r="287" spans="1:8" ht="15">
      <c r="A287" s="52"/>
      <c r="B287" s="52">
        <v>2169</v>
      </c>
      <c r="C287" s="52">
        <v>2212</v>
      </c>
      <c r="D287" s="52" t="s">
        <v>226</v>
      </c>
      <c r="E287" s="53">
        <v>400</v>
      </c>
      <c r="F287" s="53">
        <v>400</v>
      </c>
      <c r="G287" s="53">
        <v>101.7</v>
      </c>
      <c r="H287" s="269">
        <f>(G287/F287)*100</f>
        <v>25.425000000000004</v>
      </c>
    </row>
    <row r="288" spans="1:8" ht="15" hidden="1">
      <c r="A288" s="56"/>
      <c r="B288" s="56">
        <v>3635</v>
      </c>
      <c r="C288" s="56">
        <v>3122</v>
      </c>
      <c r="D288" s="52" t="s">
        <v>234</v>
      </c>
      <c r="E288" s="53">
        <v>0</v>
      </c>
      <c r="F288" s="53">
        <v>0</v>
      </c>
      <c r="G288" s="53"/>
      <c r="H288" s="269" t="e">
        <f>(G288/F288)*100</f>
        <v>#DIV/0!</v>
      </c>
    </row>
    <row r="289" spans="1:8" ht="15">
      <c r="A289" s="56"/>
      <c r="B289" s="56">
        <v>6171</v>
      </c>
      <c r="C289" s="56">
        <v>2324</v>
      </c>
      <c r="D289" s="52" t="s">
        <v>235</v>
      </c>
      <c r="E289" s="60">
        <v>50</v>
      </c>
      <c r="F289" s="60">
        <v>50</v>
      </c>
      <c r="G289" s="60">
        <v>18</v>
      </c>
      <c r="H289" s="269">
        <f>(G289/F289)*100</f>
        <v>36</v>
      </c>
    </row>
    <row r="290" spans="1:8" ht="15" customHeight="1" thickBot="1">
      <c r="A290" s="90"/>
      <c r="B290" s="90"/>
      <c r="C290" s="90"/>
      <c r="D290" s="90"/>
      <c r="E290" s="91"/>
      <c r="F290" s="91"/>
      <c r="G290" s="91"/>
      <c r="H290" s="275"/>
    </row>
    <row r="291" spans="1:8" s="64" customFormat="1" ht="21.75" customHeight="1" thickBot="1" thickTop="1">
      <c r="A291" s="93"/>
      <c r="B291" s="93"/>
      <c r="C291" s="93"/>
      <c r="D291" s="94" t="s">
        <v>236</v>
      </c>
      <c r="E291" s="95">
        <f>SUM(E283:E289)</f>
        <v>3000</v>
      </c>
      <c r="F291" s="95">
        <f>SUM(F283:F289)</f>
        <v>3000</v>
      </c>
      <c r="G291" s="95">
        <f>SUM(G283:G289)</f>
        <v>881.7</v>
      </c>
      <c r="H291" s="271">
        <f>(G291/F291)*100</f>
        <v>29.39</v>
      </c>
    </row>
    <row r="292" spans="1:8" ht="15" customHeight="1">
      <c r="A292" s="82"/>
      <c r="B292" s="82"/>
      <c r="C292" s="82"/>
      <c r="D292" s="46"/>
      <c r="E292" s="83"/>
      <c r="F292" s="83"/>
      <c r="G292" s="83"/>
      <c r="H292" s="273"/>
    </row>
    <row r="293" spans="1:8" ht="15" customHeight="1">
      <c r="A293" s="82"/>
      <c r="B293" s="82"/>
      <c r="C293" s="82"/>
      <c r="D293" s="46"/>
      <c r="E293" s="83"/>
      <c r="F293" s="83"/>
      <c r="G293" s="83"/>
      <c r="H293" s="273"/>
    </row>
    <row r="294" spans="1:8" ht="15" customHeight="1" hidden="1">
      <c r="A294" s="82"/>
      <c r="B294" s="82"/>
      <c r="C294" s="82"/>
      <c r="D294" s="46"/>
      <c r="E294" s="83"/>
      <c r="F294" s="83"/>
      <c r="G294" s="83"/>
      <c r="H294" s="273"/>
    </row>
    <row r="295" spans="1:8" ht="15" customHeight="1" thickBot="1">
      <c r="A295" s="82"/>
      <c r="B295" s="82"/>
      <c r="C295" s="82"/>
      <c r="D295" s="46"/>
      <c r="E295" s="83"/>
      <c r="F295" s="83"/>
      <c r="G295" s="83"/>
      <c r="H295" s="273"/>
    </row>
    <row r="296" spans="1:8" ht="15.75">
      <c r="A296" s="254" t="s">
        <v>27</v>
      </c>
      <c r="B296" s="254" t="s">
        <v>28</v>
      </c>
      <c r="C296" s="254" t="s">
        <v>29</v>
      </c>
      <c r="D296" s="255" t="s">
        <v>30</v>
      </c>
      <c r="E296" s="256" t="s">
        <v>31</v>
      </c>
      <c r="F296" s="256" t="s">
        <v>31</v>
      </c>
      <c r="G296" s="256" t="s">
        <v>8</v>
      </c>
      <c r="H296" s="266" t="s">
        <v>32</v>
      </c>
    </row>
    <row r="297" spans="1:8" ht="15.75" customHeight="1" thickBot="1">
      <c r="A297" s="257"/>
      <c r="B297" s="257"/>
      <c r="C297" s="257"/>
      <c r="D297" s="258"/>
      <c r="E297" s="259" t="s">
        <v>33</v>
      </c>
      <c r="F297" s="259" t="s">
        <v>34</v>
      </c>
      <c r="G297" s="260" t="s">
        <v>35</v>
      </c>
      <c r="H297" s="267" t="s">
        <v>11</v>
      </c>
    </row>
    <row r="298" spans="1:8" ht="15.75" customHeight="1" thickTop="1">
      <c r="A298" s="102">
        <v>110</v>
      </c>
      <c r="B298" s="86"/>
      <c r="C298" s="86"/>
      <c r="D298" s="86" t="s">
        <v>237</v>
      </c>
      <c r="E298" s="51"/>
      <c r="F298" s="51"/>
      <c r="G298" s="51"/>
      <c r="H298" s="268"/>
    </row>
    <row r="299" spans="1:8" ht="15.75">
      <c r="A299" s="102"/>
      <c r="B299" s="86"/>
      <c r="C299" s="86"/>
      <c r="D299" s="86"/>
      <c r="E299" s="51"/>
      <c r="F299" s="51"/>
      <c r="G299" s="51"/>
      <c r="H299" s="268"/>
    </row>
    <row r="300" spans="1:8" ht="15">
      <c r="A300" s="52"/>
      <c r="B300" s="52"/>
      <c r="C300" s="52">
        <v>1111</v>
      </c>
      <c r="D300" s="52" t="s">
        <v>238</v>
      </c>
      <c r="E300" s="88">
        <v>60000</v>
      </c>
      <c r="F300" s="88">
        <v>60000</v>
      </c>
      <c r="G300" s="88">
        <v>15176.2</v>
      </c>
      <c r="H300" s="269">
        <f aca="true" t="shared" si="7" ref="H300:H327">(G300/F300)*100</f>
        <v>25.29366666666667</v>
      </c>
    </row>
    <row r="301" spans="1:8" ht="15">
      <c r="A301" s="52"/>
      <c r="B301" s="52"/>
      <c r="C301" s="52">
        <v>1112</v>
      </c>
      <c r="D301" s="52" t="s">
        <v>239</v>
      </c>
      <c r="E301" s="87">
        <v>2500</v>
      </c>
      <c r="F301" s="87">
        <v>2500</v>
      </c>
      <c r="G301" s="87">
        <v>455.7</v>
      </c>
      <c r="H301" s="269">
        <f t="shared" si="7"/>
        <v>18.228</v>
      </c>
    </row>
    <row r="302" spans="1:8" ht="15">
      <c r="A302" s="52"/>
      <c r="B302" s="52"/>
      <c r="C302" s="52">
        <v>1113</v>
      </c>
      <c r="D302" s="52" t="s">
        <v>240</v>
      </c>
      <c r="E302" s="87">
        <v>5500</v>
      </c>
      <c r="F302" s="87">
        <v>5500</v>
      </c>
      <c r="G302" s="87">
        <v>1716.7</v>
      </c>
      <c r="H302" s="269">
        <f t="shared" si="7"/>
        <v>31.212727272727275</v>
      </c>
    </row>
    <row r="303" spans="1:8" ht="15">
      <c r="A303" s="52"/>
      <c r="B303" s="52"/>
      <c r="C303" s="52">
        <v>1121</v>
      </c>
      <c r="D303" s="52" t="s">
        <v>241</v>
      </c>
      <c r="E303" s="87">
        <v>53800</v>
      </c>
      <c r="F303" s="87">
        <v>53800</v>
      </c>
      <c r="G303" s="88">
        <v>7689.3</v>
      </c>
      <c r="H303" s="269">
        <f t="shared" si="7"/>
        <v>14.292379182156134</v>
      </c>
    </row>
    <row r="304" spans="1:8" ht="15">
      <c r="A304" s="52"/>
      <c r="B304" s="52"/>
      <c r="C304" s="52">
        <v>1122</v>
      </c>
      <c r="D304" s="52" t="s">
        <v>242</v>
      </c>
      <c r="E304" s="88">
        <v>10000</v>
      </c>
      <c r="F304" s="88">
        <v>10000</v>
      </c>
      <c r="G304" s="88">
        <v>7151.4</v>
      </c>
      <c r="H304" s="269">
        <f t="shared" si="7"/>
        <v>71.514</v>
      </c>
    </row>
    <row r="305" spans="1:8" ht="15">
      <c r="A305" s="52"/>
      <c r="B305" s="52"/>
      <c r="C305" s="52">
        <v>1211</v>
      </c>
      <c r="D305" s="52" t="s">
        <v>243</v>
      </c>
      <c r="E305" s="88">
        <v>110000</v>
      </c>
      <c r="F305" s="88">
        <v>110000</v>
      </c>
      <c r="G305" s="88">
        <v>27918.8</v>
      </c>
      <c r="H305" s="269">
        <f t="shared" si="7"/>
        <v>25.38072727272727</v>
      </c>
    </row>
    <row r="306" spans="1:8" ht="15">
      <c r="A306" s="52"/>
      <c r="B306" s="52"/>
      <c r="C306" s="52">
        <v>1340</v>
      </c>
      <c r="D306" s="52" t="s">
        <v>244</v>
      </c>
      <c r="E306" s="88">
        <v>10700</v>
      </c>
      <c r="F306" s="88">
        <v>10700</v>
      </c>
      <c r="G306" s="103">
        <v>3022.1</v>
      </c>
      <c r="H306" s="269">
        <f t="shared" si="7"/>
        <v>28.243925233644855</v>
      </c>
    </row>
    <row r="307" spans="1:8" ht="15">
      <c r="A307" s="52"/>
      <c r="B307" s="52"/>
      <c r="C307" s="52">
        <v>1341</v>
      </c>
      <c r="D307" s="52" t="s">
        <v>245</v>
      </c>
      <c r="E307" s="103">
        <v>900</v>
      </c>
      <c r="F307" s="103">
        <v>900</v>
      </c>
      <c r="G307" s="103">
        <v>563.1</v>
      </c>
      <c r="H307" s="269">
        <f t="shared" si="7"/>
        <v>62.56666666666667</v>
      </c>
    </row>
    <row r="308" spans="1:8" ht="15" customHeight="1">
      <c r="A308" s="85"/>
      <c r="B308" s="86"/>
      <c r="C308" s="68">
        <v>1342</v>
      </c>
      <c r="D308" s="68" t="s">
        <v>246</v>
      </c>
      <c r="E308" s="51">
        <v>100</v>
      </c>
      <c r="F308" s="51">
        <v>100</v>
      </c>
      <c r="G308" s="51">
        <v>29.8</v>
      </c>
      <c r="H308" s="269">
        <f t="shared" si="7"/>
        <v>29.799999999999997</v>
      </c>
    </row>
    <row r="309" spans="1:8" ht="15">
      <c r="A309" s="104"/>
      <c r="B309" s="68"/>
      <c r="C309" s="68">
        <v>1343</v>
      </c>
      <c r="D309" s="68" t="s">
        <v>247</v>
      </c>
      <c r="E309" s="51">
        <v>1200</v>
      </c>
      <c r="F309" s="51">
        <v>1200</v>
      </c>
      <c r="G309" s="51">
        <v>490.6</v>
      </c>
      <c r="H309" s="269">
        <f t="shared" si="7"/>
        <v>40.88333333333333</v>
      </c>
    </row>
    <row r="310" spans="1:8" ht="15">
      <c r="A310" s="55"/>
      <c r="B310" s="52"/>
      <c r="C310" s="52">
        <v>1345</v>
      </c>
      <c r="D310" s="52" t="s">
        <v>248</v>
      </c>
      <c r="E310" s="87">
        <v>200</v>
      </c>
      <c r="F310" s="87">
        <v>200</v>
      </c>
      <c r="G310" s="87">
        <v>53.5</v>
      </c>
      <c r="H310" s="269">
        <f t="shared" si="7"/>
        <v>26.75</v>
      </c>
    </row>
    <row r="311" spans="1:8" ht="15">
      <c r="A311" s="52"/>
      <c r="B311" s="52"/>
      <c r="C311" s="52">
        <v>1351</v>
      </c>
      <c r="D311" s="52" t="s">
        <v>249</v>
      </c>
      <c r="E311" s="103">
        <v>0</v>
      </c>
      <c r="F311" s="103">
        <v>0</v>
      </c>
      <c r="G311" s="103">
        <v>263.7</v>
      </c>
      <c r="H311" s="269" t="e">
        <f t="shared" si="7"/>
        <v>#DIV/0!</v>
      </c>
    </row>
    <row r="312" spans="1:8" ht="15" hidden="1">
      <c r="A312" s="52"/>
      <c r="B312" s="52"/>
      <c r="C312" s="52">
        <v>1349</v>
      </c>
      <c r="D312" s="52" t="s">
        <v>250</v>
      </c>
      <c r="E312" s="88"/>
      <c r="F312" s="88"/>
      <c r="G312" s="88"/>
      <c r="H312" s="269" t="e">
        <f t="shared" si="7"/>
        <v>#DIV/0!</v>
      </c>
    </row>
    <row r="313" spans="1:8" ht="15">
      <c r="A313" s="52"/>
      <c r="B313" s="52"/>
      <c r="C313" s="52">
        <v>1355</v>
      </c>
      <c r="D313" s="52" t="s">
        <v>251</v>
      </c>
      <c r="E313" s="88">
        <v>0</v>
      </c>
      <c r="F313" s="88">
        <v>0</v>
      </c>
      <c r="G313" s="88">
        <v>1289.5</v>
      </c>
      <c r="H313" s="269" t="e">
        <f t="shared" si="7"/>
        <v>#DIV/0!</v>
      </c>
    </row>
    <row r="314" spans="1:8" ht="15" hidden="1">
      <c r="A314" s="52"/>
      <c r="B314" s="52"/>
      <c r="C314" s="52">
        <v>1361</v>
      </c>
      <c r="D314" s="52" t="s">
        <v>252</v>
      </c>
      <c r="E314" s="103">
        <v>0</v>
      </c>
      <c r="F314" s="103">
        <v>0</v>
      </c>
      <c r="G314" s="103"/>
      <c r="H314" s="269" t="e">
        <f t="shared" si="7"/>
        <v>#DIV/0!</v>
      </c>
    </row>
    <row r="315" spans="1:8" ht="15">
      <c r="A315" s="52"/>
      <c r="B315" s="52"/>
      <c r="C315" s="52">
        <v>1511</v>
      </c>
      <c r="D315" s="52" t="s">
        <v>253</v>
      </c>
      <c r="E315" s="53">
        <v>22000</v>
      </c>
      <c r="F315" s="53">
        <v>22000</v>
      </c>
      <c r="G315" s="53">
        <v>383.9</v>
      </c>
      <c r="H315" s="269">
        <f t="shared" si="7"/>
        <v>1.745</v>
      </c>
    </row>
    <row r="316" spans="1:8" ht="15" customHeight="1" hidden="1">
      <c r="A316" s="52"/>
      <c r="B316" s="52"/>
      <c r="C316" s="52">
        <v>2460</v>
      </c>
      <c r="D316" s="52" t="s">
        <v>254</v>
      </c>
      <c r="E316" s="53"/>
      <c r="F316" s="53"/>
      <c r="G316" s="53"/>
      <c r="H316" s="269" t="e">
        <f t="shared" si="7"/>
        <v>#DIV/0!</v>
      </c>
    </row>
    <row r="317" spans="1:8" ht="15">
      <c r="A317" s="52"/>
      <c r="B317" s="52"/>
      <c r="C317" s="52">
        <v>4112</v>
      </c>
      <c r="D317" s="52" t="s">
        <v>255</v>
      </c>
      <c r="E317" s="53">
        <v>34500</v>
      </c>
      <c r="F317" s="53">
        <v>34700.5</v>
      </c>
      <c r="G317" s="53">
        <v>8675.1</v>
      </c>
      <c r="H317" s="269">
        <f t="shared" si="7"/>
        <v>24.999927954928605</v>
      </c>
    </row>
    <row r="318" spans="1:8" ht="15" hidden="1">
      <c r="A318" s="52"/>
      <c r="B318" s="52">
        <v>6171</v>
      </c>
      <c r="C318" s="52">
        <v>2212</v>
      </c>
      <c r="D318" s="52" t="s">
        <v>256</v>
      </c>
      <c r="E318" s="53"/>
      <c r="F318" s="53"/>
      <c r="G318" s="53"/>
      <c r="H318" s="269" t="e">
        <f t="shared" si="7"/>
        <v>#DIV/0!</v>
      </c>
    </row>
    <row r="319" spans="1:8" ht="15" hidden="1">
      <c r="A319" s="52"/>
      <c r="B319" s="52">
        <v>6171</v>
      </c>
      <c r="C319" s="52">
        <v>2212</v>
      </c>
      <c r="D319" s="52" t="s">
        <v>257</v>
      </c>
      <c r="E319" s="53">
        <v>0</v>
      </c>
      <c r="F319" s="53">
        <v>0</v>
      </c>
      <c r="G319" s="53"/>
      <c r="H319" s="269" t="e">
        <f t="shared" si="7"/>
        <v>#DIV/0!</v>
      </c>
    </row>
    <row r="320" spans="1:8" ht="15">
      <c r="A320" s="52"/>
      <c r="B320" s="52">
        <v>6171</v>
      </c>
      <c r="C320" s="52">
        <v>2212</v>
      </c>
      <c r="D320" s="52" t="s">
        <v>258</v>
      </c>
      <c r="E320" s="105">
        <v>0</v>
      </c>
      <c r="F320" s="105">
        <v>0</v>
      </c>
      <c r="G320" s="53">
        <v>3</v>
      </c>
      <c r="H320" s="269" t="e">
        <f t="shared" si="7"/>
        <v>#DIV/0!</v>
      </c>
    </row>
    <row r="321" spans="1:8" ht="15">
      <c r="A321" s="52"/>
      <c r="B321" s="52">
        <v>6310</v>
      </c>
      <c r="C321" s="52">
        <v>2141</v>
      </c>
      <c r="D321" s="52" t="s">
        <v>259</v>
      </c>
      <c r="E321" s="53">
        <v>150</v>
      </c>
      <c r="F321" s="53">
        <v>150</v>
      </c>
      <c r="G321" s="53">
        <v>11</v>
      </c>
      <c r="H321" s="269">
        <f t="shared" si="7"/>
        <v>7.333333333333333</v>
      </c>
    </row>
    <row r="322" spans="1:8" ht="15" hidden="1">
      <c r="A322" s="52"/>
      <c r="B322" s="52">
        <v>6310</v>
      </c>
      <c r="C322" s="52">
        <v>2324</v>
      </c>
      <c r="D322" s="52" t="s">
        <v>260</v>
      </c>
      <c r="E322" s="105">
        <v>0</v>
      </c>
      <c r="F322" s="105">
        <v>0</v>
      </c>
      <c r="G322" s="53"/>
      <c r="H322" s="269" t="e">
        <f t="shared" si="7"/>
        <v>#DIV/0!</v>
      </c>
    </row>
    <row r="323" spans="1:8" ht="15" hidden="1">
      <c r="A323" s="52"/>
      <c r="B323" s="52">
        <v>6310</v>
      </c>
      <c r="C323" s="52">
        <v>2142</v>
      </c>
      <c r="D323" s="52" t="s">
        <v>261</v>
      </c>
      <c r="E323" s="105"/>
      <c r="F323" s="105"/>
      <c r="G323" s="53"/>
      <c r="H323" s="269" t="e">
        <f t="shared" si="7"/>
        <v>#DIV/0!</v>
      </c>
    </row>
    <row r="324" spans="1:8" ht="15" hidden="1">
      <c r="A324" s="52"/>
      <c r="B324" s="52">
        <v>6310</v>
      </c>
      <c r="C324" s="52">
        <v>2143</v>
      </c>
      <c r="D324" s="52" t="s">
        <v>262</v>
      </c>
      <c r="E324" s="105"/>
      <c r="F324" s="105"/>
      <c r="G324" s="53"/>
      <c r="H324" s="269" t="e">
        <f t="shared" si="7"/>
        <v>#DIV/0!</v>
      </c>
    </row>
    <row r="325" spans="1:8" ht="15" hidden="1">
      <c r="A325" s="52"/>
      <c r="B325" s="52">
        <v>6310</v>
      </c>
      <c r="C325" s="52">
        <v>2329</v>
      </c>
      <c r="D325" s="52" t="s">
        <v>263</v>
      </c>
      <c r="E325" s="105"/>
      <c r="F325" s="105"/>
      <c r="G325" s="53"/>
      <c r="H325" s="269" t="e">
        <f t="shared" si="7"/>
        <v>#DIV/0!</v>
      </c>
    </row>
    <row r="326" spans="1:8" ht="15">
      <c r="A326" s="52"/>
      <c r="B326" s="52">
        <v>6330</v>
      </c>
      <c r="C326" s="52">
        <v>4132</v>
      </c>
      <c r="D326" s="52" t="s">
        <v>264</v>
      </c>
      <c r="E326" s="53">
        <v>0</v>
      </c>
      <c r="F326" s="53">
        <v>0</v>
      </c>
      <c r="G326" s="53">
        <v>22</v>
      </c>
      <c r="H326" s="269" t="e">
        <f t="shared" si="7"/>
        <v>#DIV/0!</v>
      </c>
    </row>
    <row r="327" spans="1:8" ht="15">
      <c r="A327" s="52"/>
      <c r="B327" s="52">
        <v>6409</v>
      </c>
      <c r="C327" s="52">
        <v>2328</v>
      </c>
      <c r="D327" s="52" t="s">
        <v>265</v>
      </c>
      <c r="E327" s="105">
        <v>0</v>
      </c>
      <c r="F327" s="105">
        <v>0</v>
      </c>
      <c r="G327" s="53">
        <v>1.5</v>
      </c>
      <c r="H327" s="269" t="e">
        <f t="shared" si="7"/>
        <v>#DIV/0!</v>
      </c>
    </row>
    <row r="328" spans="1:8" ht="15.75" customHeight="1" thickBot="1">
      <c r="A328" s="90"/>
      <c r="B328" s="90"/>
      <c r="C328" s="90"/>
      <c r="D328" s="90"/>
      <c r="E328" s="106"/>
      <c r="F328" s="106"/>
      <c r="G328" s="106"/>
      <c r="H328" s="276"/>
    </row>
    <row r="329" spans="1:8" s="64" customFormat="1" ht="21.75" customHeight="1" thickBot="1" thickTop="1">
      <c r="A329" s="93"/>
      <c r="B329" s="93"/>
      <c r="C329" s="93"/>
      <c r="D329" s="94" t="s">
        <v>266</v>
      </c>
      <c r="E329" s="95">
        <f>SUM(E300:E328)</f>
        <v>311550</v>
      </c>
      <c r="F329" s="95">
        <f>SUM(F300:F328)</f>
        <v>311750.5</v>
      </c>
      <c r="G329" s="95">
        <f>SUM(G300:G328)</f>
        <v>74916.9</v>
      </c>
      <c r="H329" s="271">
        <f>(G329/F329)*100</f>
        <v>24.03104405606406</v>
      </c>
    </row>
    <row r="330" spans="1:8" ht="15" customHeight="1">
      <c r="A330" s="82"/>
      <c r="B330" s="82"/>
      <c r="C330" s="82"/>
      <c r="D330" s="46"/>
      <c r="E330" s="83"/>
      <c r="F330" s="83"/>
      <c r="G330" s="83"/>
      <c r="H330" s="273"/>
    </row>
    <row r="331" spans="1:8" ht="15">
      <c r="A331" s="64"/>
      <c r="B331" s="82"/>
      <c r="C331" s="82"/>
      <c r="D331" s="82"/>
      <c r="E331" s="107"/>
      <c r="F331" s="107"/>
      <c r="G331" s="107"/>
      <c r="H331" s="277"/>
    </row>
    <row r="332" spans="1:8" ht="15" hidden="1">
      <c r="A332" s="64"/>
      <c r="B332" s="82"/>
      <c r="C332" s="82"/>
      <c r="D332" s="82"/>
      <c r="E332" s="107"/>
      <c r="F332" s="107"/>
      <c r="G332" s="107"/>
      <c r="H332" s="277"/>
    </row>
    <row r="333" spans="1:8" ht="15" customHeight="1" thickBot="1">
      <c r="A333" s="64"/>
      <c r="B333" s="82"/>
      <c r="C333" s="82"/>
      <c r="D333" s="82"/>
      <c r="E333" s="107"/>
      <c r="F333" s="107"/>
      <c r="G333" s="107"/>
      <c r="H333" s="277"/>
    </row>
    <row r="334" spans="1:8" ht="15.75">
      <c r="A334" s="254" t="s">
        <v>27</v>
      </c>
      <c r="B334" s="254" t="s">
        <v>28</v>
      </c>
      <c r="C334" s="254" t="s">
        <v>29</v>
      </c>
      <c r="D334" s="255" t="s">
        <v>30</v>
      </c>
      <c r="E334" s="256" t="s">
        <v>31</v>
      </c>
      <c r="F334" s="256" t="s">
        <v>31</v>
      </c>
      <c r="G334" s="256" t="s">
        <v>8</v>
      </c>
      <c r="H334" s="266" t="s">
        <v>32</v>
      </c>
    </row>
    <row r="335" spans="1:8" ht="15.75" customHeight="1" thickBot="1">
      <c r="A335" s="257"/>
      <c r="B335" s="257"/>
      <c r="C335" s="257"/>
      <c r="D335" s="258"/>
      <c r="E335" s="259" t="s">
        <v>33</v>
      </c>
      <c r="F335" s="259" t="s">
        <v>34</v>
      </c>
      <c r="G335" s="260" t="s">
        <v>35</v>
      </c>
      <c r="H335" s="267" t="s">
        <v>11</v>
      </c>
    </row>
    <row r="336" spans="1:8" ht="16.5" customHeight="1" thickTop="1">
      <c r="A336" s="49">
        <v>120</v>
      </c>
      <c r="B336" s="49"/>
      <c r="C336" s="49"/>
      <c r="D336" s="86" t="s">
        <v>267</v>
      </c>
      <c r="E336" s="51"/>
      <c r="F336" s="51"/>
      <c r="G336" s="51"/>
      <c r="H336" s="268"/>
    </row>
    <row r="337" spans="1:8" ht="15.75">
      <c r="A337" s="86"/>
      <c r="B337" s="86"/>
      <c r="C337" s="86"/>
      <c r="D337" s="86"/>
      <c r="E337" s="53"/>
      <c r="F337" s="53"/>
      <c r="G337" s="53"/>
      <c r="H337" s="269"/>
    </row>
    <row r="338" spans="1:8" ht="15" hidden="1">
      <c r="A338" s="52"/>
      <c r="B338" s="52"/>
      <c r="C338" s="52">
        <v>1361</v>
      </c>
      <c r="D338" s="52" t="s">
        <v>37</v>
      </c>
      <c r="E338" s="108">
        <v>0</v>
      </c>
      <c r="F338" s="108">
        <v>0</v>
      </c>
      <c r="G338" s="108"/>
      <c r="H338" s="269" t="e">
        <f>(#REF!/F338)*100</f>
        <v>#REF!</v>
      </c>
    </row>
    <row r="339" spans="1:8" ht="15">
      <c r="A339" s="52"/>
      <c r="B339" s="52">
        <v>3612</v>
      </c>
      <c r="C339" s="52">
        <v>2111</v>
      </c>
      <c r="D339" s="52" t="s">
        <v>268</v>
      </c>
      <c r="E339" s="108">
        <v>3800</v>
      </c>
      <c r="F339" s="108">
        <v>3800</v>
      </c>
      <c r="G339" s="108">
        <v>1180.5</v>
      </c>
      <c r="H339" s="269">
        <f aca="true" t="shared" si="8" ref="H339:H370">(G339/F339)*100</f>
        <v>31.065789473684212</v>
      </c>
    </row>
    <row r="340" spans="1:8" ht="15">
      <c r="A340" s="52"/>
      <c r="B340" s="52">
        <v>3612</v>
      </c>
      <c r="C340" s="52">
        <v>2132</v>
      </c>
      <c r="D340" s="52" t="s">
        <v>269</v>
      </c>
      <c r="E340" s="108">
        <v>6900</v>
      </c>
      <c r="F340" s="108">
        <v>6900</v>
      </c>
      <c r="G340" s="108">
        <v>2196</v>
      </c>
      <c r="H340" s="269">
        <f t="shared" si="8"/>
        <v>31.82608695652174</v>
      </c>
    </row>
    <row r="341" spans="1:8" ht="15" hidden="1">
      <c r="A341" s="52"/>
      <c r="B341" s="52">
        <v>3612</v>
      </c>
      <c r="C341" s="52">
        <v>2322</v>
      </c>
      <c r="D341" s="52" t="s">
        <v>228</v>
      </c>
      <c r="E341" s="108"/>
      <c r="F341" s="108"/>
      <c r="G341" s="108"/>
      <c r="H341" s="269" t="e">
        <f t="shared" si="8"/>
        <v>#DIV/0!</v>
      </c>
    </row>
    <row r="342" spans="1:8" ht="15">
      <c r="A342" s="52"/>
      <c r="B342" s="52">
        <v>3612</v>
      </c>
      <c r="C342" s="52">
        <v>2324</v>
      </c>
      <c r="D342" s="52" t="s">
        <v>270</v>
      </c>
      <c r="E342" s="53">
        <v>0</v>
      </c>
      <c r="F342" s="53">
        <v>0</v>
      </c>
      <c r="G342" s="53">
        <v>47.4</v>
      </c>
      <c r="H342" s="269" t="e">
        <f t="shared" si="8"/>
        <v>#DIV/0!</v>
      </c>
    </row>
    <row r="343" spans="1:8" ht="15" hidden="1">
      <c r="A343" s="52"/>
      <c r="B343" s="52">
        <v>3612</v>
      </c>
      <c r="C343" s="52">
        <v>2329</v>
      </c>
      <c r="D343" s="52" t="s">
        <v>271</v>
      </c>
      <c r="E343" s="53"/>
      <c r="F343" s="53"/>
      <c r="G343" s="53"/>
      <c r="H343" s="269" t="e">
        <f t="shared" si="8"/>
        <v>#DIV/0!</v>
      </c>
    </row>
    <row r="344" spans="1:8" ht="15">
      <c r="A344" s="52"/>
      <c r="B344" s="52">
        <v>3612</v>
      </c>
      <c r="C344" s="52">
        <v>3112</v>
      </c>
      <c r="D344" s="52" t="s">
        <v>272</v>
      </c>
      <c r="E344" s="53">
        <v>4360</v>
      </c>
      <c r="F344" s="53">
        <v>4360</v>
      </c>
      <c r="G344" s="53">
        <v>0</v>
      </c>
      <c r="H344" s="269">
        <f t="shared" si="8"/>
        <v>0</v>
      </c>
    </row>
    <row r="345" spans="1:8" ht="15">
      <c r="A345" s="52"/>
      <c r="B345" s="52">
        <v>3613</v>
      </c>
      <c r="C345" s="52">
        <v>2111</v>
      </c>
      <c r="D345" s="52" t="s">
        <v>273</v>
      </c>
      <c r="E345" s="108">
        <v>1800</v>
      </c>
      <c r="F345" s="108">
        <v>1800</v>
      </c>
      <c r="G345" s="108">
        <v>357.9</v>
      </c>
      <c r="H345" s="269">
        <f t="shared" si="8"/>
        <v>19.883333333333333</v>
      </c>
    </row>
    <row r="346" spans="1:8" ht="15">
      <c r="A346" s="52"/>
      <c r="B346" s="52">
        <v>3613</v>
      </c>
      <c r="C346" s="52">
        <v>2132</v>
      </c>
      <c r="D346" s="52" t="s">
        <v>274</v>
      </c>
      <c r="E346" s="108">
        <v>4500</v>
      </c>
      <c r="F346" s="108">
        <v>4500</v>
      </c>
      <c r="G346" s="108">
        <v>1317.9</v>
      </c>
      <c r="H346" s="269">
        <f t="shared" si="8"/>
        <v>29.286666666666665</v>
      </c>
    </row>
    <row r="347" spans="1:8" ht="15" hidden="1">
      <c r="A347" s="56"/>
      <c r="B347" s="52">
        <v>3613</v>
      </c>
      <c r="C347" s="52">
        <v>2133</v>
      </c>
      <c r="D347" s="52" t="s">
        <v>275</v>
      </c>
      <c r="E347" s="53"/>
      <c r="F347" s="53"/>
      <c r="G347" s="53"/>
      <c r="H347" s="269" t="e">
        <f t="shared" si="8"/>
        <v>#DIV/0!</v>
      </c>
    </row>
    <row r="348" spans="1:8" ht="15" hidden="1">
      <c r="A348" s="56"/>
      <c r="B348" s="52">
        <v>3613</v>
      </c>
      <c r="C348" s="52">
        <v>2310</v>
      </c>
      <c r="D348" s="52" t="s">
        <v>276</v>
      </c>
      <c r="E348" s="53"/>
      <c r="F348" s="53"/>
      <c r="G348" s="53"/>
      <c r="H348" s="269" t="e">
        <f t="shared" si="8"/>
        <v>#DIV/0!</v>
      </c>
    </row>
    <row r="349" spans="1:8" ht="15" hidden="1">
      <c r="A349" s="56"/>
      <c r="B349" s="52">
        <v>3613</v>
      </c>
      <c r="C349" s="52">
        <v>2322</v>
      </c>
      <c r="D349" s="52" t="s">
        <v>277</v>
      </c>
      <c r="E349" s="53"/>
      <c r="F349" s="53"/>
      <c r="G349" s="53"/>
      <c r="H349" s="269" t="e">
        <f t="shared" si="8"/>
        <v>#DIV/0!</v>
      </c>
    </row>
    <row r="350" spans="1:8" ht="15">
      <c r="A350" s="56"/>
      <c r="B350" s="52">
        <v>3613</v>
      </c>
      <c r="C350" s="52">
        <v>2324</v>
      </c>
      <c r="D350" s="52" t="s">
        <v>278</v>
      </c>
      <c r="E350" s="53">
        <v>0</v>
      </c>
      <c r="F350" s="53">
        <v>0</v>
      </c>
      <c r="G350" s="53">
        <v>92.4</v>
      </c>
      <c r="H350" s="269" t="e">
        <f t="shared" si="8"/>
        <v>#DIV/0!</v>
      </c>
    </row>
    <row r="351" spans="1:8" ht="15">
      <c r="A351" s="56"/>
      <c r="B351" s="52">
        <v>3613</v>
      </c>
      <c r="C351" s="52">
        <v>3112</v>
      </c>
      <c r="D351" s="52" t="s">
        <v>279</v>
      </c>
      <c r="E351" s="53">
        <v>1425</v>
      </c>
      <c r="F351" s="53">
        <v>1425</v>
      </c>
      <c r="G351" s="53">
        <v>0</v>
      </c>
      <c r="H351" s="269">
        <f t="shared" si="8"/>
        <v>0</v>
      </c>
    </row>
    <row r="352" spans="1:8" ht="15" hidden="1">
      <c r="A352" s="56"/>
      <c r="B352" s="52">
        <v>3631</v>
      </c>
      <c r="C352" s="52">
        <v>2133</v>
      </c>
      <c r="D352" s="52" t="s">
        <v>280</v>
      </c>
      <c r="E352" s="53"/>
      <c r="F352" s="53"/>
      <c r="G352" s="53"/>
      <c r="H352" s="269" t="e">
        <f t="shared" si="8"/>
        <v>#DIV/0!</v>
      </c>
    </row>
    <row r="353" spans="1:8" ht="15">
      <c r="A353" s="56"/>
      <c r="B353" s="52">
        <v>3632</v>
      </c>
      <c r="C353" s="52">
        <v>2111</v>
      </c>
      <c r="D353" s="52" t="s">
        <v>281</v>
      </c>
      <c r="E353" s="53">
        <v>500</v>
      </c>
      <c r="F353" s="53">
        <v>500</v>
      </c>
      <c r="G353" s="53">
        <v>265.3</v>
      </c>
      <c r="H353" s="269">
        <f t="shared" si="8"/>
        <v>53.06000000000001</v>
      </c>
    </row>
    <row r="354" spans="1:8" ht="15">
      <c r="A354" s="56"/>
      <c r="B354" s="52">
        <v>3632</v>
      </c>
      <c r="C354" s="52">
        <v>2132</v>
      </c>
      <c r="D354" s="52" t="s">
        <v>282</v>
      </c>
      <c r="E354" s="53">
        <v>20</v>
      </c>
      <c r="F354" s="53">
        <v>20</v>
      </c>
      <c r="G354" s="53">
        <v>25</v>
      </c>
      <c r="H354" s="269">
        <f t="shared" si="8"/>
        <v>125</v>
      </c>
    </row>
    <row r="355" spans="1:8" ht="15">
      <c r="A355" s="56"/>
      <c r="B355" s="52">
        <v>3632</v>
      </c>
      <c r="C355" s="52">
        <v>2133</v>
      </c>
      <c r="D355" s="52" t="s">
        <v>283</v>
      </c>
      <c r="E355" s="53">
        <v>5</v>
      </c>
      <c r="F355" s="53">
        <v>5</v>
      </c>
      <c r="G355" s="53">
        <v>0</v>
      </c>
      <c r="H355" s="269">
        <f t="shared" si="8"/>
        <v>0</v>
      </c>
    </row>
    <row r="356" spans="1:8" ht="15">
      <c r="A356" s="56"/>
      <c r="B356" s="52">
        <v>3632</v>
      </c>
      <c r="C356" s="52">
        <v>2324</v>
      </c>
      <c r="D356" s="52" t="s">
        <v>284</v>
      </c>
      <c r="E356" s="53">
        <v>0</v>
      </c>
      <c r="F356" s="53">
        <v>0</v>
      </c>
      <c r="G356" s="53">
        <v>20.9</v>
      </c>
      <c r="H356" s="269" t="e">
        <f t="shared" si="8"/>
        <v>#DIV/0!</v>
      </c>
    </row>
    <row r="357" spans="1:8" ht="15">
      <c r="A357" s="56"/>
      <c r="B357" s="52">
        <v>3632</v>
      </c>
      <c r="C357" s="52">
        <v>2329</v>
      </c>
      <c r="D357" s="52" t="s">
        <v>285</v>
      </c>
      <c r="E357" s="53">
        <v>50</v>
      </c>
      <c r="F357" s="53">
        <v>50</v>
      </c>
      <c r="G357" s="53">
        <v>0</v>
      </c>
      <c r="H357" s="269">
        <f t="shared" si="8"/>
        <v>0</v>
      </c>
    </row>
    <row r="358" spans="1:8" ht="15">
      <c r="A358" s="56"/>
      <c r="B358" s="52">
        <v>3634</v>
      </c>
      <c r="C358" s="52">
        <v>2132</v>
      </c>
      <c r="D358" s="52" t="s">
        <v>286</v>
      </c>
      <c r="E358" s="53">
        <v>4205</v>
      </c>
      <c r="F358" s="53">
        <v>4205</v>
      </c>
      <c r="G358" s="53">
        <v>4046.9</v>
      </c>
      <c r="H358" s="269">
        <f t="shared" si="8"/>
        <v>96.24019024970274</v>
      </c>
    </row>
    <row r="359" spans="1:8" ht="15" hidden="1">
      <c r="A359" s="56"/>
      <c r="B359" s="52">
        <v>3636</v>
      </c>
      <c r="C359" s="52">
        <v>2131</v>
      </c>
      <c r="D359" s="52" t="s">
        <v>287</v>
      </c>
      <c r="E359" s="53"/>
      <c r="F359" s="53"/>
      <c r="G359" s="53"/>
      <c r="H359" s="269" t="e">
        <f t="shared" si="8"/>
        <v>#DIV/0!</v>
      </c>
    </row>
    <row r="360" spans="1:8" ht="15">
      <c r="A360" s="56"/>
      <c r="B360" s="52">
        <v>3639</v>
      </c>
      <c r="C360" s="52">
        <v>2119</v>
      </c>
      <c r="D360" s="52" t="s">
        <v>288</v>
      </c>
      <c r="E360" s="53">
        <v>200</v>
      </c>
      <c r="F360" s="53">
        <v>200</v>
      </c>
      <c r="G360" s="53">
        <v>880.3</v>
      </c>
      <c r="H360" s="269">
        <f t="shared" si="8"/>
        <v>440.15</v>
      </c>
    </row>
    <row r="361" spans="1:8" ht="15">
      <c r="A361" s="52"/>
      <c r="B361" s="52">
        <v>3639</v>
      </c>
      <c r="C361" s="52">
        <v>2131</v>
      </c>
      <c r="D361" s="52" t="s">
        <v>289</v>
      </c>
      <c r="E361" s="53">
        <v>2300</v>
      </c>
      <c r="F361" s="53">
        <v>2300</v>
      </c>
      <c r="G361" s="53">
        <v>626.3</v>
      </c>
      <c r="H361" s="269">
        <f t="shared" si="8"/>
        <v>27.230434782608693</v>
      </c>
    </row>
    <row r="362" spans="1:8" ht="15">
      <c r="A362" s="52"/>
      <c r="B362" s="52">
        <v>3639</v>
      </c>
      <c r="C362" s="52">
        <v>2132</v>
      </c>
      <c r="D362" s="52" t="s">
        <v>290</v>
      </c>
      <c r="E362" s="53">
        <v>27</v>
      </c>
      <c r="F362" s="53">
        <v>27</v>
      </c>
      <c r="G362" s="53">
        <v>11.1</v>
      </c>
      <c r="H362" s="269">
        <f t="shared" si="8"/>
        <v>41.11111111111111</v>
      </c>
    </row>
    <row r="363" spans="1:8" ht="15" customHeight="1">
      <c r="A363" s="52"/>
      <c r="B363" s="52">
        <v>3639</v>
      </c>
      <c r="C363" s="52">
        <v>2212</v>
      </c>
      <c r="D363" s="52" t="s">
        <v>257</v>
      </c>
      <c r="E363" s="53">
        <v>334</v>
      </c>
      <c r="F363" s="53">
        <v>334</v>
      </c>
      <c r="G363" s="53">
        <v>83.5</v>
      </c>
      <c r="H363" s="269">
        <f t="shared" si="8"/>
        <v>25</v>
      </c>
    </row>
    <row r="364" spans="1:8" ht="15">
      <c r="A364" s="52"/>
      <c r="B364" s="52">
        <v>3639</v>
      </c>
      <c r="C364" s="52">
        <v>2324</v>
      </c>
      <c r="D364" s="52" t="s">
        <v>72</v>
      </c>
      <c r="E364" s="53">
        <v>267</v>
      </c>
      <c r="F364" s="53">
        <v>267</v>
      </c>
      <c r="G364" s="53">
        <v>68.9</v>
      </c>
      <c r="H364" s="269">
        <f t="shared" si="8"/>
        <v>25.805243445692888</v>
      </c>
    </row>
    <row r="365" spans="1:8" ht="15" hidden="1">
      <c r="A365" s="52"/>
      <c r="B365" s="52">
        <v>3639</v>
      </c>
      <c r="C365" s="52">
        <v>2328</v>
      </c>
      <c r="D365" s="52" t="s">
        <v>291</v>
      </c>
      <c r="E365" s="53"/>
      <c r="F365" s="53"/>
      <c r="G365" s="53"/>
      <c r="H365" s="269" t="e">
        <f t="shared" si="8"/>
        <v>#DIV/0!</v>
      </c>
    </row>
    <row r="366" spans="1:8" ht="15" customHeight="1" hidden="1">
      <c r="A366" s="71"/>
      <c r="B366" s="71">
        <v>3639</v>
      </c>
      <c r="C366" s="71">
        <v>2329</v>
      </c>
      <c r="D366" s="71" t="s">
        <v>73</v>
      </c>
      <c r="E366" s="53"/>
      <c r="F366" s="53"/>
      <c r="G366" s="53"/>
      <c r="H366" s="269" t="e">
        <f t="shared" si="8"/>
        <v>#DIV/0!</v>
      </c>
    </row>
    <row r="367" spans="1:8" ht="15">
      <c r="A367" s="52"/>
      <c r="B367" s="52">
        <v>3639</v>
      </c>
      <c r="C367" s="52">
        <v>3111</v>
      </c>
      <c r="D367" s="52" t="s">
        <v>292</v>
      </c>
      <c r="E367" s="53">
        <v>1087</v>
      </c>
      <c r="F367" s="53">
        <v>1087</v>
      </c>
      <c r="G367" s="53">
        <v>152.3</v>
      </c>
      <c r="H367" s="269">
        <f t="shared" si="8"/>
        <v>14.011039558417664</v>
      </c>
    </row>
    <row r="368" spans="1:8" ht="15" hidden="1">
      <c r="A368" s="52"/>
      <c r="B368" s="52">
        <v>3639</v>
      </c>
      <c r="C368" s="52">
        <v>3112</v>
      </c>
      <c r="D368" s="52" t="s">
        <v>293</v>
      </c>
      <c r="E368" s="53">
        <v>0</v>
      </c>
      <c r="F368" s="53"/>
      <c r="G368" s="53"/>
      <c r="H368" s="269" t="e">
        <f t="shared" si="8"/>
        <v>#DIV/0!</v>
      </c>
    </row>
    <row r="369" spans="1:8" ht="15" customHeight="1" hidden="1">
      <c r="A369" s="71"/>
      <c r="B369" s="71">
        <v>6310</v>
      </c>
      <c r="C369" s="71">
        <v>2141</v>
      </c>
      <c r="D369" s="71" t="s">
        <v>294</v>
      </c>
      <c r="E369" s="53">
        <v>0</v>
      </c>
      <c r="F369" s="53"/>
      <c r="G369" s="53"/>
      <c r="H369" s="269" t="e">
        <f t="shared" si="8"/>
        <v>#DIV/0!</v>
      </c>
    </row>
    <row r="370" spans="1:8" ht="15" customHeight="1">
      <c r="A370" s="71"/>
      <c r="B370" s="71">
        <v>6409</v>
      </c>
      <c r="C370" s="71">
        <v>2328</v>
      </c>
      <c r="D370" s="71" t="s">
        <v>295</v>
      </c>
      <c r="E370" s="53">
        <v>0</v>
      </c>
      <c r="F370" s="53">
        <v>0</v>
      </c>
      <c r="G370" s="53">
        <v>16.4</v>
      </c>
      <c r="H370" s="269" t="e">
        <f t="shared" si="8"/>
        <v>#DIV/0!</v>
      </c>
    </row>
    <row r="371" spans="1:8" ht="15.75" customHeight="1" thickBot="1">
      <c r="A371" s="109"/>
      <c r="B371" s="109"/>
      <c r="C371" s="109"/>
      <c r="D371" s="109"/>
      <c r="E371" s="110"/>
      <c r="F371" s="110"/>
      <c r="G371" s="110"/>
      <c r="H371" s="278"/>
    </row>
    <row r="372" spans="1:8" s="64" customFormat="1" ht="22.5" customHeight="1" thickBot="1" thickTop="1">
      <c r="A372" s="93"/>
      <c r="B372" s="93"/>
      <c r="C372" s="93"/>
      <c r="D372" s="94" t="s">
        <v>296</v>
      </c>
      <c r="E372" s="95">
        <f>SUM(E337:E371)</f>
        <v>31780</v>
      </c>
      <c r="F372" s="95">
        <f>SUM(F337:F371)</f>
        <v>31780</v>
      </c>
      <c r="G372" s="95">
        <f>SUM(G337:G371)</f>
        <v>11388.999999999998</v>
      </c>
      <c r="H372" s="271">
        <f>(G372/F372)*100</f>
        <v>35.837004405286336</v>
      </c>
    </row>
    <row r="373" spans="1:8" ht="15" customHeight="1">
      <c r="A373" s="64"/>
      <c r="B373" s="82"/>
      <c r="C373" s="82"/>
      <c r="D373" s="82"/>
      <c r="E373" s="107"/>
      <c r="F373" s="107"/>
      <c r="G373" s="107"/>
      <c r="H373" s="277"/>
    </row>
    <row r="374" spans="1:8" ht="15" customHeight="1" hidden="1">
      <c r="A374" s="64"/>
      <c r="B374" s="82"/>
      <c r="C374" s="82"/>
      <c r="D374" s="82"/>
      <c r="E374" s="107"/>
      <c r="F374" s="107"/>
      <c r="G374" s="107"/>
      <c r="H374" s="277"/>
    </row>
    <row r="375" spans="1:8" ht="15" customHeight="1" hidden="1">
      <c r="A375" s="64"/>
      <c r="B375" s="82"/>
      <c r="C375" s="82"/>
      <c r="D375" s="82"/>
      <c r="E375" s="107"/>
      <c r="F375" s="107"/>
      <c r="G375" s="107"/>
      <c r="H375" s="277"/>
    </row>
    <row r="376" spans="1:8" ht="15" customHeight="1" hidden="1">
      <c r="A376" s="64"/>
      <c r="B376" s="82"/>
      <c r="C376" s="82"/>
      <c r="D376" s="82"/>
      <c r="E376" s="107"/>
      <c r="F376" s="107"/>
      <c r="G376" s="42"/>
      <c r="H376" s="262"/>
    </row>
    <row r="377" spans="1:8" ht="15" customHeight="1" hidden="1">
      <c r="A377" s="64"/>
      <c r="B377" s="82"/>
      <c r="C377" s="82"/>
      <c r="D377" s="82"/>
      <c r="E377" s="107"/>
      <c r="F377" s="107"/>
      <c r="G377" s="107"/>
      <c r="H377" s="277"/>
    </row>
    <row r="378" spans="1:8" ht="15" customHeight="1">
      <c r="A378" s="64"/>
      <c r="B378" s="82"/>
      <c r="C378" s="82"/>
      <c r="D378" s="82"/>
      <c r="E378" s="107"/>
      <c r="F378" s="107"/>
      <c r="G378" s="107"/>
      <c r="H378" s="277"/>
    </row>
    <row r="379" spans="1:8" ht="15" customHeight="1" thickBot="1">
      <c r="A379" s="64"/>
      <c r="B379" s="82"/>
      <c r="C379" s="82"/>
      <c r="D379" s="82"/>
      <c r="E379" s="107"/>
      <c r="F379" s="107"/>
      <c r="G379" s="107"/>
      <c r="H379" s="277"/>
    </row>
    <row r="380" spans="1:8" ht="15.75">
      <c r="A380" s="254" t="s">
        <v>27</v>
      </c>
      <c r="B380" s="254" t="s">
        <v>28</v>
      </c>
      <c r="C380" s="254" t="s">
        <v>29</v>
      </c>
      <c r="D380" s="255" t="s">
        <v>30</v>
      </c>
      <c r="E380" s="256" t="s">
        <v>31</v>
      </c>
      <c r="F380" s="256" t="s">
        <v>31</v>
      </c>
      <c r="G380" s="256" t="s">
        <v>8</v>
      </c>
      <c r="H380" s="266" t="s">
        <v>32</v>
      </c>
    </row>
    <row r="381" spans="1:8" ht="15.75" customHeight="1" thickBot="1">
      <c r="A381" s="257"/>
      <c r="B381" s="257"/>
      <c r="C381" s="257"/>
      <c r="D381" s="258"/>
      <c r="E381" s="259" t="s">
        <v>33</v>
      </c>
      <c r="F381" s="259" t="s">
        <v>34</v>
      </c>
      <c r="G381" s="260" t="s">
        <v>35</v>
      </c>
      <c r="H381" s="267" t="s">
        <v>11</v>
      </c>
    </row>
    <row r="382" spans="1:8" ht="16.5" thickTop="1">
      <c r="A382" s="49">
        <v>8888</v>
      </c>
      <c r="B382" s="49"/>
      <c r="C382" s="49"/>
      <c r="D382" s="50"/>
      <c r="E382" s="51"/>
      <c r="F382" s="51"/>
      <c r="G382" s="51"/>
      <c r="H382" s="268"/>
    </row>
    <row r="383" spans="1:8" ht="15">
      <c r="A383" s="52"/>
      <c r="B383" s="52">
        <v>6171</v>
      </c>
      <c r="C383" s="52">
        <v>2329</v>
      </c>
      <c r="D383" s="52" t="s">
        <v>297</v>
      </c>
      <c r="E383" s="53">
        <v>0</v>
      </c>
      <c r="F383" s="53">
        <v>0</v>
      </c>
      <c r="G383" s="53">
        <v>-0.7</v>
      </c>
      <c r="H383" s="269" t="e">
        <f>(G383/F383)*100</f>
        <v>#DIV/0!</v>
      </c>
    </row>
    <row r="384" spans="1:8" ht="15">
      <c r="A384" s="52"/>
      <c r="B384" s="52"/>
      <c r="C384" s="52"/>
      <c r="D384" s="52" t="s">
        <v>298</v>
      </c>
      <c r="E384" s="53"/>
      <c r="F384" s="53"/>
      <c r="G384" s="53"/>
      <c r="H384" s="269"/>
    </row>
    <row r="385" spans="1:8" ht="15.75" thickBot="1">
      <c r="A385" s="90"/>
      <c r="B385" s="90"/>
      <c r="C385" s="90"/>
      <c r="D385" s="90" t="s">
        <v>299</v>
      </c>
      <c r="E385" s="91"/>
      <c r="F385" s="91"/>
      <c r="G385" s="91"/>
      <c r="H385" s="275"/>
    </row>
    <row r="386" spans="1:8" s="64" customFormat="1" ht="22.5" customHeight="1" thickBot="1" thickTop="1">
      <c r="A386" s="93"/>
      <c r="B386" s="93"/>
      <c r="C386" s="93"/>
      <c r="D386" s="94" t="s">
        <v>300</v>
      </c>
      <c r="E386" s="95">
        <f>SUM(E383:E384)</f>
        <v>0</v>
      </c>
      <c r="F386" s="95">
        <f>SUM(F383:F384)</f>
        <v>0</v>
      </c>
      <c r="G386" s="95">
        <f>SUM(G383:G384)</f>
        <v>-0.7</v>
      </c>
      <c r="H386" s="271" t="e">
        <f>(G386/F386)*100</f>
        <v>#DIV/0!</v>
      </c>
    </row>
    <row r="387" spans="1:8" ht="15">
      <c r="A387" s="64"/>
      <c r="B387" s="82"/>
      <c r="C387" s="82"/>
      <c r="D387" s="82"/>
      <c r="E387" s="107"/>
      <c r="F387" s="107"/>
      <c r="G387" s="107"/>
      <c r="H387" s="277"/>
    </row>
    <row r="388" spans="1:8" ht="15" hidden="1">
      <c r="A388" s="64"/>
      <c r="B388" s="82"/>
      <c r="C388" s="82"/>
      <c r="D388" s="82"/>
      <c r="E388" s="107"/>
      <c r="F388" s="107"/>
      <c r="G388" s="107"/>
      <c r="H388" s="277"/>
    </row>
    <row r="389" spans="1:8" ht="15" hidden="1">
      <c r="A389" s="64"/>
      <c r="B389" s="82"/>
      <c r="C389" s="82"/>
      <c r="D389" s="82"/>
      <c r="E389" s="107"/>
      <c r="F389" s="107"/>
      <c r="G389" s="107"/>
      <c r="H389" s="277"/>
    </row>
    <row r="390" spans="1:8" ht="15" hidden="1">
      <c r="A390" s="64"/>
      <c r="B390" s="82"/>
      <c r="C390" s="82"/>
      <c r="D390" s="82"/>
      <c r="E390" s="107"/>
      <c r="F390" s="107"/>
      <c r="G390" s="107"/>
      <c r="H390" s="277"/>
    </row>
    <row r="391" spans="1:8" ht="15" hidden="1">
      <c r="A391" s="64"/>
      <c r="B391" s="82"/>
      <c r="C391" s="82"/>
      <c r="D391" s="82"/>
      <c r="E391" s="107"/>
      <c r="F391" s="107"/>
      <c r="G391" s="107"/>
      <c r="H391" s="277"/>
    </row>
    <row r="392" spans="1:8" ht="15" hidden="1">
      <c r="A392" s="64"/>
      <c r="B392" s="82"/>
      <c r="C392" s="82"/>
      <c r="D392" s="82"/>
      <c r="E392" s="107"/>
      <c r="F392" s="107"/>
      <c r="G392" s="107"/>
      <c r="H392" s="277"/>
    </row>
    <row r="393" spans="1:8" ht="15" customHeight="1">
      <c r="A393" s="64"/>
      <c r="B393" s="82"/>
      <c r="C393" s="82"/>
      <c r="D393" s="82"/>
      <c r="E393" s="107"/>
      <c r="F393" s="107"/>
      <c r="G393" s="107"/>
      <c r="H393" s="277"/>
    </row>
    <row r="394" spans="1:8" ht="15" customHeight="1" thickBot="1">
      <c r="A394" s="64"/>
      <c r="B394" s="64"/>
      <c r="C394" s="64"/>
      <c r="D394" s="64"/>
      <c r="E394" s="65"/>
      <c r="F394" s="65"/>
      <c r="G394" s="65"/>
      <c r="H394" s="272"/>
    </row>
    <row r="395" spans="1:8" ht="15.75">
      <c r="A395" s="254" t="s">
        <v>27</v>
      </c>
      <c r="B395" s="254" t="s">
        <v>28</v>
      </c>
      <c r="C395" s="254" t="s">
        <v>29</v>
      </c>
      <c r="D395" s="255" t="s">
        <v>30</v>
      </c>
      <c r="E395" s="256" t="s">
        <v>31</v>
      </c>
      <c r="F395" s="256" t="s">
        <v>31</v>
      </c>
      <c r="G395" s="256" t="s">
        <v>8</v>
      </c>
      <c r="H395" s="266" t="s">
        <v>32</v>
      </c>
    </row>
    <row r="396" spans="1:8" ht="15.75" customHeight="1" thickBot="1">
      <c r="A396" s="257"/>
      <c r="B396" s="257"/>
      <c r="C396" s="257"/>
      <c r="D396" s="258"/>
      <c r="E396" s="259" t="s">
        <v>33</v>
      </c>
      <c r="F396" s="259" t="s">
        <v>34</v>
      </c>
      <c r="G396" s="260" t="s">
        <v>35</v>
      </c>
      <c r="H396" s="267" t="s">
        <v>11</v>
      </c>
    </row>
    <row r="397" spans="1:8" s="64" customFormat="1" ht="30.75" customHeight="1" thickBot="1" thickTop="1">
      <c r="A397" s="94"/>
      <c r="B397" s="111"/>
      <c r="C397" s="112"/>
      <c r="D397" s="113" t="s">
        <v>301</v>
      </c>
      <c r="E397" s="114">
        <f>SUM(E54,E121,E164,E197,E224,E249,E271,E291,E329,E372,E386)</f>
        <v>439083</v>
      </c>
      <c r="F397" s="114">
        <f>SUM(F54,F121,F164,F197,F224,F249,F271,F291,F329,F372,F386)</f>
        <v>440770.4</v>
      </c>
      <c r="G397" s="114">
        <f>SUM(G54,G121,G164,G197,G224,G249,G271,G291,G329,G372,G386)</f>
        <v>100203.09999999999</v>
      </c>
      <c r="H397" s="279">
        <f>(G397/F397)*100</f>
        <v>22.733627303466836</v>
      </c>
    </row>
    <row r="398" spans="1:8" ht="15" customHeight="1">
      <c r="A398" s="46"/>
      <c r="B398" s="115"/>
      <c r="C398" s="116"/>
      <c r="D398" s="117"/>
      <c r="E398" s="118"/>
      <c r="F398" s="118"/>
      <c r="G398" s="118"/>
      <c r="H398" s="280"/>
    </row>
    <row r="399" spans="1:8" ht="15" customHeight="1" hidden="1">
      <c r="A399" s="46"/>
      <c r="B399" s="115"/>
      <c r="C399" s="116"/>
      <c r="D399" s="117"/>
      <c r="E399" s="118"/>
      <c r="F399" s="118"/>
      <c r="G399" s="118"/>
      <c r="H399" s="280"/>
    </row>
    <row r="400" spans="1:8" ht="12.75" customHeight="1" hidden="1">
      <c r="A400" s="46"/>
      <c r="B400" s="115"/>
      <c r="C400" s="116"/>
      <c r="D400" s="117"/>
      <c r="E400" s="118"/>
      <c r="F400" s="118"/>
      <c r="G400" s="118"/>
      <c r="H400" s="280"/>
    </row>
    <row r="401" spans="1:8" ht="12.75" customHeight="1" hidden="1">
      <c r="A401" s="46"/>
      <c r="B401" s="115"/>
      <c r="C401" s="116"/>
      <c r="D401" s="117"/>
      <c r="E401" s="118"/>
      <c r="F401" s="118"/>
      <c r="G401" s="118"/>
      <c r="H401" s="280"/>
    </row>
    <row r="402" spans="1:8" ht="12.75" customHeight="1" hidden="1">
      <c r="A402" s="46"/>
      <c r="B402" s="115"/>
      <c r="C402" s="116"/>
      <c r="D402" s="117"/>
      <c r="E402" s="118"/>
      <c r="F402" s="118"/>
      <c r="G402" s="118"/>
      <c r="H402" s="280"/>
    </row>
    <row r="403" spans="1:8" ht="12.75" customHeight="1" hidden="1">
      <c r="A403" s="46"/>
      <c r="B403" s="115"/>
      <c r="C403" s="116"/>
      <c r="D403" s="117"/>
      <c r="E403" s="118"/>
      <c r="F403" s="118"/>
      <c r="G403" s="118"/>
      <c r="H403" s="280"/>
    </row>
    <row r="404" spans="1:8" ht="12.75" customHeight="1" hidden="1">
      <c r="A404" s="46"/>
      <c r="B404" s="115"/>
      <c r="C404" s="116"/>
      <c r="D404" s="117"/>
      <c r="E404" s="118"/>
      <c r="F404" s="118"/>
      <c r="G404" s="118"/>
      <c r="H404" s="280"/>
    </row>
    <row r="405" spans="1:8" ht="12.75" customHeight="1" hidden="1">
      <c r="A405" s="46"/>
      <c r="B405" s="115"/>
      <c r="C405" s="116"/>
      <c r="D405" s="117"/>
      <c r="E405" s="118"/>
      <c r="F405" s="118"/>
      <c r="G405" s="118"/>
      <c r="H405" s="280"/>
    </row>
    <row r="406" spans="1:8" ht="15" customHeight="1">
      <c r="A406" s="46"/>
      <c r="B406" s="115"/>
      <c r="C406" s="116"/>
      <c r="D406" s="117"/>
      <c r="E406" s="118"/>
      <c r="F406" s="118"/>
      <c r="G406" s="118"/>
      <c r="H406" s="280"/>
    </row>
    <row r="407" spans="1:8" ht="15" customHeight="1" thickBot="1">
      <c r="A407" s="46"/>
      <c r="B407" s="115"/>
      <c r="C407" s="116"/>
      <c r="D407" s="117"/>
      <c r="E407" s="119"/>
      <c r="F407" s="119"/>
      <c r="G407" s="119"/>
      <c r="H407" s="281"/>
    </row>
    <row r="408" spans="1:8" ht="15.75">
      <c r="A408" s="254" t="s">
        <v>27</v>
      </c>
      <c r="B408" s="254" t="s">
        <v>28</v>
      </c>
      <c r="C408" s="254" t="s">
        <v>29</v>
      </c>
      <c r="D408" s="255" t="s">
        <v>30</v>
      </c>
      <c r="E408" s="256" t="s">
        <v>31</v>
      </c>
      <c r="F408" s="256" t="s">
        <v>31</v>
      </c>
      <c r="G408" s="256" t="s">
        <v>8</v>
      </c>
      <c r="H408" s="266" t="s">
        <v>32</v>
      </c>
    </row>
    <row r="409" spans="1:8" ht="15.75" customHeight="1" thickBot="1">
      <c r="A409" s="257"/>
      <c r="B409" s="257"/>
      <c r="C409" s="257"/>
      <c r="D409" s="258"/>
      <c r="E409" s="259" t="s">
        <v>33</v>
      </c>
      <c r="F409" s="259" t="s">
        <v>34</v>
      </c>
      <c r="G409" s="260" t="s">
        <v>35</v>
      </c>
      <c r="H409" s="267" t="s">
        <v>11</v>
      </c>
    </row>
    <row r="410" spans="1:8" ht="16.5" customHeight="1" thickTop="1">
      <c r="A410" s="102">
        <v>110</v>
      </c>
      <c r="B410" s="102"/>
      <c r="C410" s="102"/>
      <c r="D410" s="120" t="s">
        <v>302</v>
      </c>
      <c r="E410" s="121"/>
      <c r="F410" s="121"/>
      <c r="G410" s="121"/>
      <c r="H410" s="282"/>
    </row>
    <row r="411" spans="1:8" ht="14.25" customHeight="1">
      <c r="A411" s="122"/>
      <c r="B411" s="122"/>
      <c r="C411" s="122"/>
      <c r="D411" s="46"/>
      <c r="E411" s="121"/>
      <c r="F411" s="121"/>
      <c r="G411" s="121"/>
      <c r="H411" s="282"/>
    </row>
    <row r="412" spans="1:8" ht="15" customHeight="1">
      <c r="A412" s="52"/>
      <c r="B412" s="52"/>
      <c r="C412" s="52">
        <v>8115</v>
      </c>
      <c r="D412" s="55" t="s">
        <v>303</v>
      </c>
      <c r="E412" s="123">
        <v>5040</v>
      </c>
      <c r="F412" s="261">
        <v>24427.5</v>
      </c>
      <c r="G412" s="261">
        <v>-2012.7</v>
      </c>
      <c r="H412" s="269">
        <f>(G412/F412)*100</f>
        <v>-8.23948418790298</v>
      </c>
    </row>
    <row r="413" spans="1:8" ht="15" hidden="1">
      <c r="A413" s="52"/>
      <c r="B413" s="52"/>
      <c r="C413" s="52">
        <v>8123</v>
      </c>
      <c r="D413" s="124" t="s">
        <v>304</v>
      </c>
      <c r="E413" s="57"/>
      <c r="F413" s="57"/>
      <c r="G413" s="57"/>
      <c r="H413" s="269" t="e">
        <f>(G413/F413)*100</f>
        <v>#DIV/0!</v>
      </c>
    </row>
    <row r="414" spans="1:8" ht="15" hidden="1">
      <c r="A414" s="52"/>
      <c r="B414" s="52"/>
      <c r="C414" s="52">
        <v>8123</v>
      </c>
      <c r="D414" s="124" t="s">
        <v>305</v>
      </c>
      <c r="E414" s="57">
        <v>0</v>
      </c>
      <c r="F414" s="57">
        <v>0</v>
      </c>
      <c r="G414" s="57"/>
      <c r="H414" s="269" t="e">
        <f>(G414/F414)*100</f>
        <v>#DIV/0!</v>
      </c>
    </row>
    <row r="415" spans="1:8" ht="14.25" customHeight="1">
      <c r="A415" s="52"/>
      <c r="B415" s="52"/>
      <c r="C415" s="52">
        <v>8124</v>
      </c>
      <c r="D415" s="55" t="s">
        <v>306</v>
      </c>
      <c r="E415" s="53">
        <v>-5040</v>
      </c>
      <c r="F415" s="53">
        <v>-5040</v>
      </c>
      <c r="G415" s="53">
        <v>-1260</v>
      </c>
      <c r="H415" s="269">
        <f>(G415/F415)*100</f>
        <v>25</v>
      </c>
    </row>
    <row r="416" spans="1:8" ht="15" customHeight="1" hidden="1">
      <c r="A416" s="59"/>
      <c r="B416" s="59"/>
      <c r="C416" s="59">
        <v>8902</v>
      </c>
      <c r="D416" s="125" t="s">
        <v>307</v>
      </c>
      <c r="E416" s="60"/>
      <c r="F416" s="60"/>
      <c r="G416" s="60"/>
      <c r="H416" s="283" t="e">
        <f>(#REF!/F416)*100</f>
        <v>#REF!</v>
      </c>
    </row>
    <row r="417" spans="1:8" ht="14.25" customHeight="1" hidden="1">
      <c r="A417" s="52"/>
      <c r="B417" s="52"/>
      <c r="C417" s="52">
        <v>8905</v>
      </c>
      <c r="D417" s="55" t="s">
        <v>308</v>
      </c>
      <c r="E417" s="53"/>
      <c r="F417" s="53"/>
      <c r="G417" s="53"/>
      <c r="H417" s="269" t="e">
        <f>(#REF!/F417)*100</f>
        <v>#REF!</v>
      </c>
    </row>
    <row r="418" spans="1:8" ht="15" customHeight="1" thickBot="1">
      <c r="A418" s="90"/>
      <c r="B418" s="90"/>
      <c r="C418" s="90"/>
      <c r="D418" s="89"/>
      <c r="E418" s="91"/>
      <c r="F418" s="91"/>
      <c r="G418" s="91"/>
      <c r="H418" s="275"/>
    </row>
    <row r="419" spans="1:8" s="64" customFormat="1" ht="22.5" customHeight="1" thickBot="1" thickTop="1">
      <c r="A419" s="93"/>
      <c r="B419" s="93"/>
      <c r="C419" s="93"/>
      <c r="D419" s="126" t="s">
        <v>309</v>
      </c>
      <c r="E419" s="95">
        <f>SUM(E412:E417)</f>
        <v>0</v>
      </c>
      <c r="F419" s="95">
        <f>SUM(F412:F417)</f>
        <v>19387.5</v>
      </c>
      <c r="G419" s="95">
        <f>SUM(G412:G417)</f>
        <v>-3272.7</v>
      </c>
      <c r="H419" s="284">
        <f>(G419/F419)*100</f>
        <v>-16.88046421663443</v>
      </c>
    </row>
    <row r="420" spans="1:8" s="64" customFormat="1" ht="22.5" customHeight="1">
      <c r="A420" s="82"/>
      <c r="B420" s="82"/>
      <c r="C420" s="82"/>
      <c r="D420" s="46"/>
      <c r="E420" s="83"/>
      <c r="F420" s="127"/>
      <c r="G420" s="83"/>
      <c r="H420" s="273"/>
    </row>
    <row r="421" spans="1:8" ht="15" customHeight="1">
      <c r="A421" s="64" t="s">
        <v>310</v>
      </c>
      <c r="B421" s="64"/>
      <c r="C421" s="64"/>
      <c r="D421" s="46"/>
      <c r="E421" s="83"/>
      <c r="F421" s="127"/>
      <c r="G421" s="83"/>
      <c r="H421" s="273"/>
    </row>
    <row r="422" spans="1:8" ht="15">
      <c r="A422" s="82"/>
      <c r="B422" s="64"/>
      <c r="C422" s="82"/>
      <c r="D422" s="64"/>
      <c r="E422" s="65"/>
      <c r="F422" s="128"/>
      <c r="G422" s="65"/>
      <c r="H422" s="272"/>
    </row>
    <row r="423" spans="1:8" ht="15">
      <c r="A423" s="82"/>
      <c r="B423" s="82"/>
      <c r="C423" s="82"/>
      <c r="D423" s="64"/>
      <c r="E423" s="65"/>
      <c r="F423" s="65"/>
      <c r="G423" s="65"/>
      <c r="H423" s="272"/>
    </row>
    <row r="424" spans="1:8" ht="15" hidden="1">
      <c r="A424" s="129"/>
      <c r="B424" s="129"/>
      <c r="C424" s="129"/>
      <c r="D424" s="130" t="s">
        <v>311</v>
      </c>
      <c r="E424" s="131" t="e">
        <f>SUM(#REF!,#REF!,#REF!,E258,E285,E317,#REF!)</f>
        <v>#REF!</v>
      </c>
      <c r="F424" s="131"/>
      <c r="G424" s="131"/>
      <c r="H424" s="285"/>
    </row>
    <row r="425" spans="1:8" ht="15">
      <c r="A425" s="129"/>
      <c r="B425" s="129"/>
      <c r="C425" s="129"/>
      <c r="D425" s="132" t="s">
        <v>312</v>
      </c>
      <c r="E425" s="133">
        <f>E397+E419</f>
        <v>439083</v>
      </c>
      <c r="F425" s="133">
        <f>F397+F419</f>
        <v>460157.9</v>
      </c>
      <c r="G425" s="133">
        <f>G397+G419</f>
        <v>96930.4</v>
      </c>
      <c r="H425" s="269">
        <f>(G425/F425)*100</f>
        <v>21.064595435610254</v>
      </c>
    </row>
    <row r="426" spans="1:8" ht="15" hidden="1">
      <c r="A426" s="129"/>
      <c r="B426" s="129"/>
      <c r="C426" s="129"/>
      <c r="D426" s="132" t="s">
        <v>313</v>
      </c>
      <c r="E426" s="133"/>
      <c r="F426" s="133"/>
      <c r="G426" s="133"/>
      <c r="H426" s="286"/>
    </row>
    <row r="427" spans="1:8" ht="15" hidden="1">
      <c r="A427" s="129"/>
      <c r="B427" s="129"/>
      <c r="C427" s="129"/>
      <c r="D427" s="129" t="s">
        <v>314</v>
      </c>
      <c r="E427" s="134" t="e">
        <f>SUM(E288,E344,E351,E367,#REF!)</f>
        <v>#REF!</v>
      </c>
      <c r="F427" s="134"/>
      <c r="G427" s="134"/>
      <c r="H427" s="287"/>
    </row>
    <row r="428" spans="1:8" ht="15" hidden="1">
      <c r="A428" s="130"/>
      <c r="B428" s="130"/>
      <c r="C428" s="130"/>
      <c r="D428" s="130" t="s">
        <v>315</v>
      </c>
      <c r="E428" s="131"/>
      <c r="F428" s="131"/>
      <c r="G428" s="131"/>
      <c r="H428" s="285"/>
    </row>
    <row r="429" spans="1:8" ht="15" hidden="1">
      <c r="A429" s="130"/>
      <c r="B429" s="130"/>
      <c r="C429" s="130"/>
      <c r="D429" s="130" t="s">
        <v>314</v>
      </c>
      <c r="E429" s="131"/>
      <c r="F429" s="131"/>
      <c r="G429" s="131"/>
      <c r="H429" s="285"/>
    </row>
    <row r="430" spans="1:8" ht="15" hidden="1">
      <c r="A430" s="130"/>
      <c r="B430" s="130"/>
      <c r="C430" s="130"/>
      <c r="D430" s="130"/>
      <c r="E430" s="131"/>
      <c r="F430" s="131"/>
      <c r="G430" s="131"/>
      <c r="H430" s="285"/>
    </row>
    <row r="431" spans="1:8" ht="15" hidden="1">
      <c r="A431" s="130"/>
      <c r="B431" s="130"/>
      <c r="C431" s="130"/>
      <c r="D431" s="130" t="s">
        <v>316</v>
      </c>
      <c r="E431" s="131"/>
      <c r="F431" s="131"/>
      <c r="G431" s="131"/>
      <c r="H431" s="285"/>
    </row>
    <row r="432" spans="1:8" ht="15" hidden="1">
      <c r="A432" s="130"/>
      <c r="B432" s="130"/>
      <c r="C432" s="130"/>
      <c r="D432" s="130" t="s">
        <v>317</v>
      </c>
      <c r="E432" s="131"/>
      <c r="F432" s="131"/>
      <c r="G432" s="131"/>
      <c r="H432" s="285"/>
    </row>
    <row r="433" spans="1:8" ht="15" hidden="1">
      <c r="A433" s="130"/>
      <c r="B433" s="130"/>
      <c r="C433" s="130"/>
      <c r="D433" s="130" t="s">
        <v>318</v>
      </c>
      <c r="E433" s="131" t="e">
        <f>SUM(#REF!,E9,#REF!,#REF!,#REF!,E173,E208,E209,E210,E211,E212,#REF!,E235,E237,E286,E300,E301,E302,E303,E304,E305,#REF!,#REF!,E311,E313,E314,E315)</f>
        <v>#REF!</v>
      </c>
      <c r="F433" s="131"/>
      <c r="G433" s="131"/>
      <c r="H433" s="285"/>
    </row>
    <row r="434" spans="1:8" ht="15.75" hidden="1">
      <c r="A434" s="130"/>
      <c r="B434" s="130"/>
      <c r="C434" s="130"/>
      <c r="D434" s="135" t="s">
        <v>319</v>
      </c>
      <c r="E434" s="136">
        <v>0</v>
      </c>
      <c r="F434" s="136"/>
      <c r="G434" s="136"/>
      <c r="H434" s="288"/>
    </row>
    <row r="435" spans="1:8" ht="15" hidden="1">
      <c r="A435" s="130"/>
      <c r="B435" s="130"/>
      <c r="C435" s="130"/>
      <c r="D435" s="130"/>
      <c r="E435" s="131"/>
      <c r="F435" s="131"/>
      <c r="G435" s="131"/>
      <c r="H435" s="285"/>
    </row>
    <row r="436" spans="1:8" ht="15" hidden="1">
      <c r="A436" s="130"/>
      <c r="B436" s="130"/>
      <c r="C436" s="130"/>
      <c r="D436" s="130"/>
      <c r="E436" s="131"/>
      <c r="F436" s="131"/>
      <c r="G436" s="131"/>
      <c r="H436" s="285"/>
    </row>
    <row r="437" spans="1:8" ht="15">
      <c r="A437" s="130"/>
      <c r="B437" s="130"/>
      <c r="C437" s="130"/>
      <c r="D437" s="130"/>
      <c r="E437" s="131"/>
      <c r="F437" s="131"/>
      <c r="G437" s="131"/>
      <c r="H437" s="285"/>
    </row>
    <row r="438" spans="1:8" ht="15">
      <c r="A438" s="130"/>
      <c r="B438" s="130"/>
      <c r="C438" s="130"/>
      <c r="D438" s="130"/>
      <c r="E438" s="131"/>
      <c r="F438" s="131"/>
      <c r="G438" s="131"/>
      <c r="H438" s="285"/>
    </row>
    <row r="439" spans="1:8" ht="15.75" hidden="1">
      <c r="A439" s="130"/>
      <c r="B439" s="130"/>
      <c r="C439" s="130"/>
      <c r="D439" s="130" t="s">
        <v>315</v>
      </c>
      <c r="E439" s="136" t="e">
        <f>SUM(#REF!,E9,#REF!,#REF!,#REF!,E129,E173,E208,E209,E210,E211,E212,#REF!,E235,E236,E237,E285,E300,E301,E302,E303,E304,E305,#REF!,#REF!,E311,E313,E314,E315)</f>
        <v>#REF!</v>
      </c>
      <c r="F439" s="136" t="e">
        <f>SUM(#REF!,F9,#REF!,#REF!,#REF!,F129,F173,F208,F209,F210,F211,F212,#REF!,F235,F236,F237,F285,F300,F301,F302,F303,F304,F305,#REF!,#REF!,F311,F313,F314,F315)</f>
        <v>#REF!</v>
      </c>
      <c r="G439" s="136" t="e">
        <f>SUM(#REF!,G9,#REF!,#REF!,#REF!,G129,G173,G208,G209,G210,G211,G212,#REF!,G235,G236,G237,G285,G300,G301,G302,G303,G304,G305,#REF!,#REF!,G311,G313,G314,G315)</f>
        <v>#REF!</v>
      </c>
      <c r="H439" s="288" t="e">
        <f>SUM(#REF!,H9,#REF!,#REF!,#REF!,H129,H173,H208,H209,H210,H211,H212,#REF!,H235,H236,H237,H285,H300,H301,H302,H303,H304,H305,#REF!,#REF!,H311,H313,H314,H315)</f>
        <v>#REF!</v>
      </c>
    </row>
    <row r="440" spans="1:8" ht="15" hidden="1">
      <c r="A440" s="130"/>
      <c r="B440" s="130"/>
      <c r="C440" s="130"/>
      <c r="D440" s="130" t="s">
        <v>320</v>
      </c>
      <c r="E440" s="131">
        <f>SUM(E300,E301,E302,E303,E305)</f>
        <v>231800</v>
      </c>
      <c r="F440" s="131">
        <f>SUM(F300,F301,F302,F303,F305)</f>
        <v>231800</v>
      </c>
      <c r="G440" s="131">
        <f>SUM(G300,G301,G302,G303,G305)</f>
        <v>52956.7</v>
      </c>
      <c r="H440" s="285">
        <f>SUM(H300,H301,H302,H303,H305)</f>
        <v>114.40750039427736</v>
      </c>
    </row>
    <row r="441" spans="1:8" ht="15" hidden="1">
      <c r="A441" s="130"/>
      <c r="B441" s="130"/>
      <c r="C441" s="130"/>
      <c r="D441" s="130" t="s">
        <v>321</v>
      </c>
      <c r="E441" s="131" t="e">
        <f>SUM(#REF!,#REF!,#REF!,#REF!,#REF!,#REF!,E311)</f>
        <v>#REF!</v>
      </c>
      <c r="F441" s="131" t="e">
        <f>SUM(#REF!,#REF!,#REF!,#REF!,#REF!,#REF!,F311)</f>
        <v>#REF!</v>
      </c>
      <c r="G441" s="131" t="e">
        <f>SUM(#REF!,#REF!,#REF!,#REF!,#REF!,#REF!,G311)</f>
        <v>#REF!</v>
      </c>
      <c r="H441" s="285" t="e">
        <f>SUM(#REF!,#REF!,#REF!,#REF!,#REF!,#REF!,H311)</f>
        <v>#REF!</v>
      </c>
    </row>
    <row r="442" spans="1:8" ht="15" hidden="1">
      <c r="A442" s="130"/>
      <c r="B442" s="130"/>
      <c r="C442" s="130"/>
      <c r="D442" s="130" t="s">
        <v>322</v>
      </c>
      <c r="E442" s="131" t="e">
        <f>SUM(E9,E129,E173,E212,#REF!,E237,E285,E314)</f>
        <v>#REF!</v>
      </c>
      <c r="F442" s="131" t="e">
        <f>SUM(F9,F129,F173,F212,#REF!,F237,F285,F314)</f>
        <v>#REF!</v>
      </c>
      <c r="G442" s="131" t="e">
        <f>SUM(G9,G129,G173,G212,#REF!,G237,G285,G314)</f>
        <v>#REF!</v>
      </c>
      <c r="H442" s="285" t="e">
        <f>SUM(H9,H129,H173,H212,#REF!,H237,H285,H314)</f>
        <v>#REF!</v>
      </c>
    </row>
    <row r="443" spans="1:8" ht="15" hidden="1">
      <c r="A443" s="130"/>
      <c r="B443" s="130"/>
      <c r="C443" s="130"/>
      <c r="D443" s="130" t="s">
        <v>323</v>
      </c>
      <c r="E443" s="131"/>
      <c r="F443" s="131"/>
      <c r="G443" s="131"/>
      <c r="H443" s="285"/>
    </row>
    <row r="444" spans="1:8" ht="15" hidden="1">
      <c r="A444" s="130"/>
      <c r="B444" s="130"/>
      <c r="C444" s="130"/>
      <c r="D444" s="130" t="s">
        <v>324</v>
      </c>
      <c r="E444" s="131" t="e">
        <f>+E397-E439-E447-E448</f>
        <v>#REF!</v>
      </c>
      <c r="F444" s="131" t="e">
        <f>+F397-F439-F447-F448</f>
        <v>#REF!</v>
      </c>
      <c r="G444" s="131" t="e">
        <f>+G397-G439-G447-G448</f>
        <v>#REF!</v>
      </c>
      <c r="H444" s="285" t="e">
        <f>+H397-H439-H447-H448</f>
        <v>#REF!</v>
      </c>
    </row>
    <row r="445" spans="1:8" ht="15" hidden="1">
      <c r="A445" s="130"/>
      <c r="B445" s="130"/>
      <c r="C445" s="130"/>
      <c r="D445" s="130" t="s">
        <v>325</v>
      </c>
      <c r="E445" s="131" t="e">
        <f>SUM(E29,E41,#REF!,#REF!,#REF!,#REF!,#REF!,#REF!,#REF!,E154,E338,E346,E358,E361)</f>
        <v>#REF!</v>
      </c>
      <c r="F445" s="131" t="e">
        <f>SUM(F29,F41,#REF!,#REF!,#REF!,#REF!,#REF!,#REF!,#REF!,F154,F338,F346,F358,F361)</f>
        <v>#REF!</v>
      </c>
      <c r="G445" s="131" t="e">
        <f>SUM(G29,G41,#REF!,#REF!,#REF!,#REF!,#REF!,#REF!,#REF!,G154,G338,G346,G358,G361)</f>
        <v>#REF!</v>
      </c>
      <c r="H445" s="285" t="e">
        <f>SUM(H29,H41,#REF!,#REF!,#REF!,#REF!,#REF!,#REF!,#REF!,H154,H338,H346,H358,H361)</f>
        <v>#REF!</v>
      </c>
    </row>
    <row r="446" spans="1:8" ht="15" hidden="1">
      <c r="A446" s="130"/>
      <c r="B446" s="130"/>
      <c r="C446" s="130"/>
      <c r="D446" s="130" t="s">
        <v>326</v>
      </c>
      <c r="E446" s="131" t="e">
        <f>SUM(E117,#REF!,E193,E220,#REF!,E244,E263,E287)</f>
        <v>#REF!</v>
      </c>
      <c r="F446" s="131" t="e">
        <f>SUM(F117,#REF!,F193,F220,#REF!,F244,F263,F287)</f>
        <v>#REF!</v>
      </c>
      <c r="G446" s="131" t="e">
        <f>SUM(G117,#REF!,G193,G220,#REF!,G244,G263,G287)</f>
        <v>#REF!</v>
      </c>
      <c r="H446" s="285" t="e">
        <f>SUM(H117,#REF!,H193,H220,#REF!,H244,H263,H287)</f>
        <v>#REF!</v>
      </c>
    </row>
    <row r="447" spans="1:8" ht="15" hidden="1">
      <c r="A447" s="130"/>
      <c r="B447" s="130"/>
      <c r="C447" s="130"/>
      <c r="D447" s="130" t="s">
        <v>314</v>
      </c>
      <c r="E447" s="131" t="e">
        <f>SUM(#REF!,E288,E344,E351,E367,#REF!)</f>
        <v>#REF!</v>
      </c>
      <c r="F447" s="131" t="e">
        <f>SUM(#REF!,F288,F344,F351,F367,#REF!)</f>
        <v>#REF!</v>
      </c>
      <c r="G447" s="131" t="e">
        <f>SUM(#REF!,G288,G344,G351,G367,#REF!)</f>
        <v>#REF!</v>
      </c>
      <c r="H447" s="285" t="e">
        <f>SUM(#REF!,H288,H344,H351,H367,#REF!)</f>
        <v>#REF!</v>
      </c>
    </row>
    <row r="448" spans="1:8" ht="15" hidden="1">
      <c r="A448" s="130"/>
      <c r="B448" s="130"/>
      <c r="C448" s="130"/>
      <c r="D448" s="130" t="s">
        <v>316</v>
      </c>
      <c r="E448" s="131" t="e">
        <f>SUM(E11,#REF!,E18,E83,#REF!,#REF!,#REF!,#REF!,E119,#REF!,#REF!,#REF!,#REF!,#REF!,#REF!,#REF!,#REF!,#REF!,E135,#REF!,#REF!,E140,#REF!,#REF!,#REF!,E214,E258,E286,E317)</f>
        <v>#REF!</v>
      </c>
      <c r="F448" s="131" t="e">
        <f>SUM(F11,#REF!,F18,F83,#REF!,#REF!,#REF!,#REF!,F119,#REF!,#REF!,#REF!,#REF!,#REF!,#REF!,#REF!,#REF!,#REF!,F135,#REF!,#REF!,F140,#REF!,#REF!,#REF!,F214,F258,F286,F317)</f>
        <v>#REF!</v>
      </c>
      <c r="G448" s="131" t="e">
        <f>SUM(G11,#REF!,G18,G83,#REF!,#REF!,#REF!,#REF!,G119,#REF!,#REF!,#REF!,#REF!,#REF!,#REF!,#REF!,#REF!,#REF!,G135,#REF!,#REF!,G140,#REF!,#REF!,#REF!,G214,G258,G286,G317)</f>
        <v>#REF!</v>
      </c>
      <c r="H448" s="285" t="e">
        <f>SUM(H11,#REF!,H18,H83,#REF!,#REF!,#REF!,#REF!,H119,#REF!,#REF!,#REF!,#REF!,#REF!,#REF!,#REF!,#REF!,#REF!,H135,#REF!,#REF!,H140,#REF!,#REF!,#REF!,H214,H258,H286,H317)</f>
        <v>#REF!</v>
      </c>
    </row>
    <row r="449" spans="1:8" ht="15" hidden="1">
      <c r="A449" s="130"/>
      <c r="B449" s="130"/>
      <c r="C449" s="130"/>
      <c r="D449" s="130"/>
      <c r="E449" s="131"/>
      <c r="F449" s="131"/>
      <c r="G449" s="131"/>
      <c r="H449" s="285"/>
    </row>
    <row r="450" spans="1:8" ht="15" hidden="1">
      <c r="A450" s="130"/>
      <c r="B450" s="130"/>
      <c r="C450" s="130"/>
      <c r="D450" s="130"/>
      <c r="E450" s="131"/>
      <c r="F450" s="131"/>
      <c r="G450" s="131"/>
      <c r="H450" s="285"/>
    </row>
    <row r="451" spans="1:8" ht="15" hidden="1">
      <c r="A451" s="130"/>
      <c r="B451" s="130"/>
      <c r="C451" s="130"/>
      <c r="D451" s="130"/>
      <c r="E451" s="131" t="e">
        <f>SUM(E341,E344,E351,E367,#REF!)</f>
        <v>#REF!</v>
      </c>
      <c r="F451" s="131" t="e">
        <f>SUM(F341,F344,F351,F367,#REF!)</f>
        <v>#REF!</v>
      </c>
      <c r="G451" s="131" t="e">
        <f>SUM(G341,G344,G351,G367,#REF!)</f>
        <v>#REF!</v>
      </c>
      <c r="H451" s="285" t="e">
        <f>SUM(H341,H344,H351,H367,#REF!)</f>
        <v>#REF!</v>
      </c>
    </row>
    <row r="452" spans="1:8" ht="15" hidden="1">
      <c r="A452" s="130"/>
      <c r="B452" s="130"/>
      <c r="C452" s="130"/>
      <c r="D452" s="130"/>
      <c r="E452" s="131" t="e">
        <f>SUM(#REF!,#REF!,E119,#REF!,#REF!,#REF!,#REF!,#REF!,#REF!,E286)</f>
        <v>#REF!</v>
      </c>
      <c r="F452" s="131" t="e">
        <f>SUM(#REF!,#REF!,F119,#REF!,#REF!,#REF!,#REF!,#REF!,#REF!,F286)</f>
        <v>#REF!</v>
      </c>
      <c r="G452" s="131" t="e">
        <f>SUM(#REF!,#REF!,G119,#REF!,#REF!,#REF!,#REF!,#REF!,#REF!,G286)</f>
        <v>#REF!</v>
      </c>
      <c r="H452" s="285" t="e">
        <f>SUM(#REF!,#REF!,H119,#REF!,#REF!,#REF!,#REF!,#REF!,#REF!,H286)</f>
        <v>#REF!</v>
      </c>
    </row>
    <row r="453" spans="1:8" ht="15" hidden="1">
      <c r="A453" s="130"/>
      <c r="B453" s="130"/>
      <c r="C453" s="130"/>
      <c r="D453" s="130"/>
      <c r="E453" s="131"/>
      <c r="F453" s="131"/>
      <c r="G453" s="131"/>
      <c r="H453" s="285"/>
    </row>
    <row r="454" spans="1:8" ht="15" hidden="1">
      <c r="A454" s="130"/>
      <c r="B454" s="130"/>
      <c r="C454" s="130"/>
      <c r="D454" s="130"/>
      <c r="E454" s="131" t="e">
        <f>SUM(E451:E453)</f>
        <v>#REF!</v>
      </c>
      <c r="F454" s="131" t="e">
        <f>SUM(F451:F453)</f>
        <v>#REF!</v>
      </c>
      <c r="G454" s="131" t="e">
        <f>SUM(G451:G453)</f>
        <v>#REF!</v>
      </c>
      <c r="H454" s="285" t="e">
        <f>SUM(H451:H453)</f>
        <v>#REF!</v>
      </c>
    </row>
    <row r="455" spans="1:8" ht="15">
      <c r="A455" s="130"/>
      <c r="B455" s="130"/>
      <c r="C455" s="130"/>
      <c r="D455" s="130"/>
      <c r="E455" s="131"/>
      <c r="F455" s="131"/>
      <c r="G455" s="131"/>
      <c r="H455" s="285"/>
    </row>
    <row r="456" spans="1:8" ht="15">
      <c r="A456" s="130"/>
      <c r="B456" s="130"/>
      <c r="C456" s="130"/>
      <c r="D456" s="130"/>
      <c r="E456" s="131"/>
      <c r="F456" s="131"/>
      <c r="G456" s="131"/>
      <c r="H456" s="285"/>
    </row>
    <row r="457" spans="1:8" ht="15">
      <c r="A457" s="130"/>
      <c r="B457" s="130"/>
      <c r="C457" s="130"/>
      <c r="D457" s="130"/>
      <c r="E457" s="131"/>
      <c r="F457" s="131"/>
      <c r="G457" s="131"/>
      <c r="H457" s="285"/>
    </row>
    <row r="458" spans="1:8" ht="15">
      <c r="A458" s="130"/>
      <c r="B458" s="130"/>
      <c r="C458" s="130"/>
      <c r="D458" s="130"/>
      <c r="E458" s="131"/>
      <c r="F458" s="131"/>
      <c r="G458" s="131"/>
      <c r="H458" s="285"/>
    </row>
    <row r="459" spans="1:8" ht="15">
      <c r="A459" s="130"/>
      <c r="B459" s="130"/>
      <c r="C459" s="130"/>
      <c r="D459" s="130"/>
      <c r="E459" s="131"/>
      <c r="F459" s="131"/>
      <c r="G459" s="131"/>
      <c r="H459" s="285"/>
    </row>
    <row r="460" spans="1:8" ht="15">
      <c r="A460" s="130"/>
      <c r="B460" s="130"/>
      <c r="C460" s="130"/>
      <c r="D460" s="130"/>
      <c r="E460" s="131"/>
      <c r="F460" s="131"/>
      <c r="G460" s="131"/>
      <c r="H460" s="285"/>
    </row>
    <row r="461" spans="1:8" ht="15">
      <c r="A461" s="130"/>
      <c r="B461" s="130"/>
      <c r="C461" s="130"/>
      <c r="D461" s="130"/>
      <c r="E461" s="131"/>
      <c r="F461" s="131"/>
      <c r="G461" s="131"/>
      <c r="H461" s="285"/>
    </row>
    <row r="462" spans="1:8" ht="15">
      <c r="A462" s="130"/>
      <c r="B462" s="130"/>
      <c r="C462" s="130"/>
      <c r="D462" s="130"/>
      <c r="E462" s="131"/>
      <c r="F462" s="131"/>
      <c r="G462" s="131"/>
      <c r="H462" s="285"/>
    </row>
    <row r="463" spans="1:8" ht="15">
      <c r="A463" s="130"/>
      <c r="B463" s="130"/>
      <c r="C463" s="130"/>
      <c r="D463" s="130"/>
      <c r="E463" s="131"/>
      <c r="F463" s="131"/>
      <c r="G463" s="131"/>
      <c r="H463" s="285"/>
    </row>
    <row r="464" spans="1:8" ht="15">
      <c r="A464" s="130"/>
      <c r="B464" s="130"/>
      <c r="C464" s="130"/>
      <c r="D464" s="130"/>
      <c r="E464" s="131"/>
      <c r="F464" s="131"/>
      <c r="G464" s="131"/>
      <c r="H464" s="285"/>
    </row>
    <row r="465" spans="1:8" ht="15">
      <c r="A465" s="130"/>
      <c r="B465" s="130"/>
      <c r="C465" s="130"/>
      <c r="D465" s="130"/>
      <c r="E465" s="131"/>
      <c r="F465" s="131"/>
      <c r="G465" s="131"/>
      <c r="H465" s="285"/>
    </row>
    <row r="466" spans="1:8" ht="15">
      <c r="A466" s="130"/>
      <c r="B466" s="130"/>
      <c r="C466" s="130"/>
      <c r="D466" s="130"/>
      <c r="E466" s="131"/>
      <c r="F466" s="131"/>
      <c r="G466" s="131"/>
      <c r="H466" s="285"/>
    </row>
    <row r="467" spans="1:8" ht="15">
      <c r="A467" s="130"/>
      <c r="B467" s="130"/>
      <c r="C467" s="130"/>
      <c r="D467" s="130"/>
      <c r="E467" s="131"/>
      <c r="F467" s="131"/>
      <c r="G467" s="131"/>
      <c r="H467" s="285"/>
    </row>
    <row r="468" spans="1:8" ht="15">
      <c r="A468" s="130"/>
      <c r="B468" s="130"/>
      <c r="C468" s="130"/>
      <c r="D468" s="130"/>
      <c r="E468" s="131"/>
      <c r="F468" s="131"/>
      <c r="G468" s="131"/>
      <c r="H468" s="285"/>
    </row>
    <row r="469" spans="1:8" ht="15">
      <c r="A469" s="130"/>
      <c r="B469" s="130"/>
      <c r="C469" s="130"/>
      <c r="D469" s="130"/>
      <c r="E469" s="131"/>
      <c r="F469" s="131"/>
      <c r="G469" s="131"/>
      <c r="H469" s="285"/>
    </row>
    <row r="470" spans="1:8" ht="15">
      <c r="A470" s="130"/>
      <c r="B470" s="130"/>
      <c r="C470" s="130"/>
      <c r="D470" s="130"/>
      <c r="E470" s="131"/>
      <c r="F470" s="131"/>
      <c r="G470" s="131"/>
      <c r="H470" s="285"/>
    </row>
    <row r="471" spans="1:8" ht="15">
      <c r="A471" s="130"/>
      <c r="B471" s="130"/>
      <c r="C471" s="130"/>
      <c r="D471" s="130"/>
      <c r="E471" s="131"/>
      <c r="F471" s="131"/>
      <c r="G471" s="131"/>
      <c r="H471" s="285"/>
    </row>
    <row r="472" spans="1:8" ht="15">
      <c r="A472" s="130"/>
      <c r="B472" s="130"/>
      <c r="C472" s="130"/>
      <c r="D472" s="130"/>
      <c r="E472" s="131"/>
      <c r="F472" s="131"/>
      <c r="G472" s="131"/>
      <c r="H472" s="285"/>
    </row>
    <row r="473" spans="1:8" ht="15">
      <c r="A473" s="130"/>
      <c r="B473" s="130"/>
      <c r="C473" s="130"/>
      <c r="D473" s="130"/>
      <c r="E473" s="131"/>
      <c r="F473" s="131"/>
      <c r="G473" s="131"/>
      <c r="H473" s="285"/>
    </row>
    <row r="474" spans="1:8" ht="15">
      <c r="A474" s="130"/>
      <c r="B474" s="130"/>
      <c r="C474" s="130"/>
      <c r="D474" s="130"/>
      <c r="E474" s="131"/>
      <c r="F474" s="131"/>
      <c r="G474" s="131"/>
      <c r="H474" s="285"/>
    </row>
    <row r="475" spans="1:8" ht="15">
      <c r="A475" s="130"/>
      <c r="B475" s="130"/>
      <c r="C475" s="130"/>
      <c r="D475" s="130"/>
      <c r="E475" s="131"/>
      <c r="F475" s="131"/>
      <c r="G475" s="131"/>
      <c r="H475" s="285"/>
    </row>
    <row r="476" spans="1:8" ht="15">
      <c r="A476" s="130"/>
      <c r="B476" s="130"/>
      <c r="C476" s="130"/>
      <c r="D476" s="130"/>
      <c r="E476" s="131"/>
      <c r="F476" s="131"/>
      <c r="G476" s="131"/>
      <c r="H476" s="285"/>
    </row>
    <row r="477" spans="1:8" ht="15">
      <c r="A477" s="130"/>
      <c r="B477" s="130"/>
      <c r="C477" s="130"/>
      <c r="D477" s="130"/>
      <c r="E477" s="131"/>
      <c r="F477" s="131"/>
      <c r="G477" s="131"/>
      <c r="H477" s="285"/>
    </row>
    <row r="478" spans="1:8" ht="15">
      <c r="A478" s="130"/>
      <c r="B478" s="130"/>
      <c r="C478" s="130"/>
      <c r="D478" s="130"/>
      <c r="E478" s="131"/>
      <c r="F478" s="131"/>
      <c r="G478" s="131"/>
      <c r="H478" s="285"/>
    </row>
    <row r="479" spans="1:8" ht="15">
      <c r="A479" s="130"/>
      <c r="B479" s="130"/>
      <c r="C479" s="130"/>
      <c r="D479" s="130"/>
      <c r="E479" s="131"/>
      <c r="F479" s="131"/>
      <c r="G479" s="131"/>
      <c r="H479" s="285"/>
    </row>
    <row r="480" spans="1:8" ht="15">
      <c r="A480" s="130"/>
      <c r="B480" s="130"/>
      <c r="C480" s="130"/>
      <c r="D480" s="130"/>
      <c r="E480" s="131"/>
      <c r="F480" s="131"/>
      <c r="G480" s="131"/>
      <c r="H480" s="285"/>
    </row>
    <row r="481" spans="1:8" ht="15">
      <c r="A481" s="130"/>
      <c r="B481" s="130"/>
      <c r="C481" s="130"/>
      <c r="D481" s="130"/>
      <c r="E481" s="131"/>
      <c r="F481" s="131"/>
      <c r="G481" s="131"/>
      <c r="H481" s="285"/>
    </row>
    <row r="482" spans="1:8" ht="15">
      <c r="A482" s="130"/>
      <c r="B482" s="130"/>
      <c r="C482" s="130"/>
      <c r="D482" s="130"/>
      <c r="E482" s="131"/>
      <c r="F482" s="131"/>
      <c r="G482" s="131"/>
      <c r="H482" s="285"/>
    </row>
    <row r="483" spans="1:8" ht="15">
      <c r="A483" s="130"/>
      <c r="B483" s="130"/>
      <c r="C483" s="130"/>
      <c r="D483" s="130"/>
      <c r="E483" s="131"/>
      <c r="F483" s="131"/>
      <c r="G483" s="131"/>
      <c r="H483" s="285"/>
    </row>
    <row r="484" spans="1:8" ht="15">
      <c r="A484" s="130"/>
      <c r="B484" s="130"/>
      <c r="C484" s="130"/>
      <c r="D484" s="130"/>
      <c r="E484" s="131"/>
      <c r="F484" s="131"/>
      <c r="G484" s="131"/>
      <c r="H484" s="285"/>
    </row>
    <row r="485" spans="1:8" ht="15">
      <c r="A485" s="130"/>
      <c r="B485" s="130"/>
      <c r="C485" s="130"/>
      <c r="D485" s="130"/>
      <c r="E485" s="131"/>
      <c r="F485" s="131"/>
      <c r="G485" s="131"/>
      <c r="H485" s="285"/>
    </row>
    <row r="486" spans="1:8" ht="15">
      <c r="A486" s="130"/>
      <c r="B486" s="130"/>
      <c r="C486" s="130"/>
      <c r="D486" s="130"/>
      <c r="E486" s="131"/>
      <c r="F486" s="131"/>
      <c r="G486" s="131"/>
      <c r="H486" s="285"/>
    </row>
    <row r="487" spans="1:8" ht="15">
      <c r="A487" s="130"/>
      <c r="B487" s="130"/>
      <c r="C487" s="130"/>
      <c r="D487" s="130"/>
      <c r="E487" s="131"/>
      <c r="F487" s="131"/>
      <c r="G487" s="131"/>
      <c r="H487" s="285"/>
    </row>
    <row r="488" spans="1:8" ht="15">
      <c r="A488" s="130"/>
      <c r="B488" s="130"/>
      <c r="C488" s="130"/>
      <c r="D488" s="130"/>
      <c r="E488" s="131"/>
      <c r="F488" s="131"/>
      <c r="G488" s="131"/>
      <c r="H488" s="285"/>
    </row>
    <row r="489" spans="1:8" ht="15">
      <c r="A489" s="130"/>
      <c r="B489" s="130"/>
      <c r="C489" s="130"/>
      <c r="D489" s="130"/>
      <c r="E489" s="131"/>
      <c r="F489" s="131"/>
      <c r="G489" s="131"/>
      <c r="H489" s="285"/>
    </row>
    <row r="490" spans="1:8" ht="15">
      <c r="A490" s="130"/>
      <c r="B490" s="130"/>
      <c r="C490" s="130"/>
      <c r="D490" s="130"/>
      <c r="E490" s="131"/>
      <c r="F490" s="131"/>
      <c r="G490" s="131"/>
      <c r="H490" s="285"/>
    </row>
  </sheetData>
  <sheetProtection/>
  <mergeCells count="2">
    <mergeCell ref="A1:C1"/>
    <mergeCell ref="A3:E3"/>
  </mergeCells>
  <printOptions/>
  <pageMargins left="0.5511811023622047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O62" sqref="O62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3" width="6.421875" style="781" customWidth="1"/>
    <col min="4" max="4" width="11.7109375" style="43" hidden="1" customWidth="1"/>
    <col min="5" max="7" width="11.57421875" style="43" hidden="1" customWidth="1"/>
    <col min="8" max="11" width="11.57421875" style="585" hidden="1" customWidth="1"/>
    <col min="12" max="12" width="11.57421875" style="585" customWidth="1"/>
    <col min="13" max="13" width="11.421875" style="585" customWidth="1"/>
    <col min="14" max="14" width="9.8515625" style="585" customWidth="1"/>
    <col min="15" max="15" width="9.140625" style="585" customWidth="1"/>
    <col min="16" max="16" width="9.28125" style="585" customWidth="1"/>
    <col min="17" max="17" width="9.7109375" style="585" customWidth="1"/>
    <col min="18" max="18" width="12.00390625" style="585" customWidth="1"/>
    <col min="19" max="19" width="12.8515625" style="289" customWidth="1"/>
    <col min="20" max="20" width="3.421875" style="585" customWidth="1"/>
    <col min="21" max="21" width="12.57421875" style="585" hidden="1" customWidth="1"/>
    <col min="22" max="22" width="11.8515625" style="585" hidden="1" customWidth="1"/>
    <col min="23" max="23" width="12.00390625" style="585" hidden="1" customWidth="1"/>
    <col min="24" max="16384" width="9.140625" style="43" customWidth="1"/>
  </cols>
  <sheetData>
    <row r="1" spans="1:23" s="1369" customFormat="1" ht="15">
      <c r="A1" s="1569" t="s">
        <v>765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U1" s="1569"/>
      <c r="V1" s="1569"/>
      <c r="W1" s="1569"/>
    </row>
    <row r="2" spans="1:14" ht="21.75" customHeight="1">
      <c r="A2" s="1207" t="s">
        <v>688</v>
      </c>
      <c r="B2" s="1088"/>
      <c r="M2" s="1089"/>
      <c r="N2" s="1089"/>
    </row>
    <row r="3" spans="1:14" ht="12.75">
      <c r="A3" s="1093"/>
      <c r="M3" s="1089"/>
      <c r="N3" s="1089"/>
    </row>
    <row r="4" spans="1:14" ht="13.5" thickBot="1">
      <c r="A4" s="1160"/>
      <c r="B4" s="700"/>
      <c r="C4" s="783"/>
      <c r="D4" s="700"/>
      <c r="E4" s="700"/>
      <c r="M4" s="1089"/>
      <c r="N4" s="1089"/>
    </row>
    <row r="5" spans="1:14" ht="15.75" thickBot="1">
      <c r="A5" s="1474" t="s">
        <v>809</v>
      </c>
      <c r="B5" s="1668"/>
      <c r="C5" s="1475" t="s">
        <v>834</v>
      </c>
      <c r="D5" s="1427"/>
      <c r="E5" s="1428"/>
      <c r="F5" s="1427"/>
      <c r="G5" s="1427"/>
      <c r="H5" s="1429"/>
      <c r="I5" s="1412"/>
      <c r="J5" s="1412"/>
      <c r="K5" s="1412"/>
      <c r="L5" s="960"/>
      <c r="M5" s="1092"/>
      <c r="N5" s="1092"/>
    </row>
    <row r="6" spans="1:14" ht="23.25" customHeight="1" thickBot="1">
      <c r="A6" s="1093" t="s">
        <v>586</v>
      </c>
      <c r="M6" s="1089"/>
      <c r="N6" s="1089"/>
    </row>
    <row r="7" spans="1:23" ht="13.5" thickBot="1">
      <c r="A7" s="1476" t="s">
        <v>29</v>
      </c>
      <c r="B7" s="1477" t="s">
        <v>590</v>
      </c>
      <c r="C7" s="1477" t="s">
        <v>593</v>
      </c>
      <c r="D7" s="547"/>
      <c r="E7" s="547"/>
      <c r="F7" s="1477" t="s">
        <v>830</v>
      </c>
      <c r="G7" s="1478" t="s">
        <v>769</v>
      </c>
      <c r="H7" s="1478" t="s">
        <v>770</v>
      </c>
      <c r="I7" s="1478" t="s">
        <v>771</v>
      </c>
      <c r="J7" s="1478" t="s">
        <v>772</v>
      </c>
      <c r="K7" s="1478" t="s">
        <v>773</v>
      </c>
      <c r="L7" s="1479" t="s">
        <v>774</v>
      </c>
      <c r="M7" s="1480"/>
      <c r="N7" s="1479" t="s">
        <v>775</v>
      </c>
      <c r="O7" s="1481"/>
      <c r="P7" s="1481"/>
      <c r="Q7" s="1482"/>
      <c r="R7" s="1483" t="s">
        <v>776</v>
      </c>
      <c r="S7" s="1484" t="s">
        <v>589</v>
      </c>
      <c r="U7" s="1485" t="s">
        <v>777</v>
      </c>
      <c r="V7" s="1486"/>
      <c r="W7" s="1480"/>
    </row>
    <row r="8" spans="1:23" ht="13.5" thickBot="1">
      <c r="A8" s="1487"/>
      <c r="B8" s="1488"/>
      <c r="C8" s="1488"/>
      <c r="D8" s="553" t="s">
        <v>767</v>
      </c>
      <c r="E8" s="553" t="s">
        <v>768</v>
      </c>
      <c r="F8" s="1488"/>
      <c r="G8" s="1488"/>
      <c r="H8" s="1488"/>
      <c r="I8" s="1488"/>
      <c r="J8" s="1488"/>
      <c r="K8" s="1488"/>
      <c r="L8" s="1489" t="s">
        <v>33</v>
      </c>
      <c r="M8" s="1489" t="s">
        <v>34</v>
      </c>
      <c r="N8" s="1490" t="s">
        <v>600</v>
      </c>
      <c r="O8" s="1491"/>
      <c r="P8" s="1492"/>
      <c r="Q8" s="1109"/>
      <c r="R8" s="1489" t="s">
        <v>610</v>
      </c>
      <c r="S8" s="1493" t="s">
        <v>611</v>
      </c>
      <c r="U8" s="1583" t="s">
        <v>778</v>
      </c>
      <c r="V8" s="1584" t="s">
        <v>779</v>
      </c>
      <c r="W8" s="1584" t="s">
        <v>780</v>
      </c>
    </row>
    <row r="9" spans="1:23" ht="12.75">
      <c r="A9" s="1495" t="s">
        <v>612</v>
      </c>
      <c r="B9" s="1496"/>
      <c r="C9" s="1220"/>
      <c r="D9" s="1497">
        <v>84</v>
      </c>
      <c r="E9" s="1497">
        <v>84</v>
      </c>
      <c r="F9" s="1497">
        <v>89</v>
      </c>
      <c r="G9" s="1430">
        <v>73</v>
      </c>
      <c r="H9" s="1430">
        <v>72</v>
      </c>
      <c r="I9" s="1430">
        <v>71</v>
      </c>
      <c r="J9" s="1430">
        <v>71</v>
      </c>
      <c r="K9" s="1498">
        <f>Q9</f>
        <v>0</v>
      </c>
      <c r="L9" s="1499"/>
      <c r="M9" s="1499"/>
      <c r="N9" s="1431">
        <v>75</v>
      </c>
      <c r="O9" s="1498"/>
      <c r="P9" s="1500"/>
      <c r="Q9" s="1498"/>
      <c r="R9" s="1440" t="s">
        <v>613</v>
      </c>
      <c r="S9" s="1501" t="s">
        <v>613</v>
      </c>
      <c r="T9" s="1228"/>
      <c r="U9" s="1502"/>
      <c r="V9" s="1432"/>
      <c r="W9" s="1432"/>
    </row>
    <row r="10" spans="1:23" ht="13.5" thickBot="1">
      <c r="A10" s="1503" t="s">
        <v>614</v>
      </c>
      <c r="B10" s="569"/>
      <c r="C10" s="1504"/>
      <c r="D10" s="1505">
        <v>64</v>
      </c>
      <c r="E10" s="1505">
        <v>65</v>
      </c>
      <c r="F10" s="1505">
        <v>65</v>
      </c>
      <c r="G10" s="1433">
        <v>67.4</v>
      </c>
      <c r="H10" s="1433">
        <v>68</v>
      </c>
      <c r="I10" s="1433">
        <v>69</v>
      </c>
      <c r="J10" s="1433">
        <v>69</v>
      </c>
      <c r="K10" s="1506">
        <f aca="true" t="shared" si="0" ref="K10:K21">Q10</f>
        <v>0</v>
      </c>
      <c r="L10" s="1507"/>
      <c r="M10" s="1507"/>
      <c r="N10" s="1434">
        <v>71</v>
      </c>
      <c r="O10" s="1506"/>
      <c r="P10" s="1634"/>
      <c r="Q10" s="1506"/>
      <c r="R10" s="1433" t="s">
        <v>613</v>
      </c>
      <c r="S10" s="1509" t="s">
        <v>613</v>
      </c>
      <c r="T10" s="1228"/>
      <c r="U10" s="1510"/>
      <c r="V10" s="1435"/>
      <c r="W10" s="1435"/>
    </row>
    <row r="11" spans="1:23" ht="12.75">
      <c r="A11" s="1511" t="s">
        <v>615</v>
      </c>
      <c r="B11" s="1512" t="s">
        <v>616</v>
      </c>
      <c r="C11" s="1513" t="s">
        <v>617</v>
      </c>
      <c r="D11" s="1514">
        <v>18212</v>
      </c>
      <c r="E11" s="1514">
        <v>18633</v>
      </c>
      <c r="F11" s="1514">
        <v>19883</v>
      </c>
      <c r="G11" s="1499">
        <v>20972</v>
      </c>
      <c r="H11" s="1436">
        <v>20786</v>
      </c>
      <c r="I11" s="1436">
        <v>21122</v>
      </c>
      <c r="J11" s="1437">
        <v>22689</v>
      </c>
      <c r="K11" s="1277">
        <f t="shared" si="0"/>
        <v>0</v>
      </c>
      <c r="L11" s="1515" t="s">
        <v>613</v>
      </c>
      <c r="M11" s="1515" t="s">
        <v>613</v>
      </c>
      <c r="N11" s="1438">
        <v>24256</v>
      </c>
      <c r="O11" s="1277"/>
      <c r="P11" s="1636"/>
      <c r="Q11" s="1277"/>
      <c r="R11" s="1436" t="s">
        <v>613</v>
      </c>
      <c r="S11" s="1516" t="s">
        <v>613</v>
      </c>
      <c r="T11" s="1228"/>
      <c r="U11" s="1517"/>
      <c r="V11" s="1436"/>
      <c r="W11" s="1436"/>
    </row>
    <row r="12" spans="1:23" ht="12.75">
      <c r="A12" s="1518" t="s">
        <v>618</v>
      </c>
      <c r="B12" s="1519" t="s">
        <v>619</v>
      </c>
      <c r="C12" s="1513" t="s">
        <v>620</v>
      </c>
      <c r="D12" s="1514">
        <v>-14504</v>
      </c>
      <c r="E12" s="1514">
        <v>-15065</v>
      </c>
      <c r="F12" s="1514">
        <v>-16622</v>
      </c>
      <c r="G12" s="1520">
        <v>17548</v>
      </c>
      <c r="H12" s="1436">
        <v>17222</v>
      </c>
      <c r="I12" s="1436">
        <v>17745</v>
      </c>
      <c r="J12" s="1436">
        <v>19170</v>
      </c>
      <c r="K12" s="1280">
        <f t="shared" si="0"/>
        <v>0</v>
      </c>
      <c r="L12" s="1520" t="s">
        <v>613</v>
      </c>
      <c r="M12" s="1520" t="s">
        <v>613</v>
      </c>
      <c r="N12" s="1439">
        <v>20991</v>
      </c>
      <c r="O12" s="1280"/>
      <c r="P12" s="1636"/>
      <c r="Q12" s="1280"/>
      <c r="R12" s="1436" t="s">
        <v>613</v>
      </c>
      <c r="S12" s="1516" t="s">
        <v>613</v>
      </c>
      <c r="T12" s="1228"/>
      <c r="U12" s="1514"/>
      <c r="V12" s="1436"/>
      <c r="W12" s="1436"/>
    </row>
    <row r="13" spans="1:23" ht="12.75">
      <c r="A13" s="1518" t="s">
        <v>621</v>
      </c>
      <c r="B13" s="1519" t="s">
        <v>781</v>
      </c>
      <c r="C13" s="1513" t="s">
        <v>623</v>
      </c>
      <c r="D13" s="1514">
        <v>365</v>
      </c>
      <c r="E13" s="1514">
        <v>465</v>
      </c>
      <c r="F13" s="1514">
        <v>413</v>
      </c>
      <c r="G13" s="1520">
        <v>323</v>
      </c>
      <c r="H13" s="1436">
        <v>236</v>
      </c>
      <c r="I13" s="1436">
        <v>202</v>
      </c>
      <c r="J13" s="1436">
        <v>223</v>
      </c>
      <c r="K13" s="1280">
        <f t="shared" si="0"/>
        <v>0</v>
      </c>
      <c r="L13" s="1520" t="s">
        <v>613</v>
      </c>
      <c r="M13" s="1520" t="s">
        <v>613</v>
      </c>
      <c r="N13" s="1439">
        <v>332</v>
      </c>
      <c r="O13" s="1280"/>
      <c r="P13" s="1636"/>
      <c r="Q13" s="1280"/>
      <c r="R13" s="1436" t="s">
        <v>613</v>
      </c>
      <c r="S13" s="1516" t="s">
        <v>613</v>
      </c>
      <c r="T13" s="1228"/>
      <c r="U13" s="1514"/>
      <c r="V13" s="1436"/>
      <c r="W13" s="1436"/>
    </row>
    <row r="14" spans="1:23" ht="12.75">
      <c r="A14" s="1518" t="s">
        <v>624</v>
      </c>
      <c r="B14" s="1519" t="s">
        <v>782</v>
      </c>
      <c r="C14" s="1513" t="s">
        <v>613</v>
      </c>
      <c r="D14" s="1514">
        <v>677</v>
      </c>
      <c r="E14" s="1514">
        <v>2368</v>
      </c>
      <c r="F14" s="1514">
        <v>751</v>
      </c>
      <c r="G14" s="1520">
        <v>5507</v>
      </c>
      <c r="H14" s="1436">
        <v>2614</v>
      </c>
      <c r="I14" s="1436">
        <v>2184</v>
      </c>
      <c r="J14" s="1436">
        <v>2210</v>
      </c>
      <c r="K14" s="1280">
        <f t="shared" si="0"/>
        <v>0</v>
      </c>
      <c r="L14" s="1520" t="s">
        <v>613</v>
      </c>
      <c r="M14" s="1520" t="s">
        <v>613</v>
      </c>
      <c r="N14" s="1439">
        <v>1415</v>
      </c>
      <c r="O14" s="1280"/>
      <c r="P14" s="1636"/>
      <c r="Q14" s="1280"/>
      <c r="R14" s="1436" t="s">
        <v>613</v>
      </c>
      <c r="S14" s="1516" t="s">
        <v>613</v>
      </c>
      <c r="T14" s="1228"/>
      <c r="U14" s="1574"/>
      <c r="V14" s="1436"/>
      <c r="W14" s="1436"/>
    </row>
    <row r="15" spans="1:23" ht="13.5" thickBot="1">
      <c r="A15" s="1495" t="s">
        <v>626</v>
      </c>
      <c r="B15" s="1521" t="s">
        <v>783</v>
      </c>
      <c r="C15" s="856" t="s">
        <v>628</v>
      </c>
      <c r="D15" s="1522">
        <v>3986</v>
      </c>
      <c r="E15" s="1522">
        <v>4614</v>
      </c>
      <c r="F15" s="1522">
        <v>5607</v>
      </c>
      <c r="G15" s="1571">
        <v>4827</v>
      </c>
      <c r="H15" s="1440">
        <v>7399</v>
      </c>
      <c r="I15" s="1440">
        <v>7321</v>
      </c>
      <c r="J15" s="1440">
        <v>6397</v>
      </c>
      <c r="K15" s="1285">
        <f t="shared" si="0"/>
        <v>0</v>
      </c>
      <c r="L15" s="1523" t="s">
        <v>613</v>
      </c>
      <c r="M15" s="1523" t="s">
        <v>613</v>
      </c>
      <c r="N15" s="1441">
        <v>9672</v>
      </c>
      <c r="O15" s="1291"/>
      <c r="P15" s="1636"/>
      <c r="Q15" s="1285"/>
      <c r="R15" s="1440" t="s">
        <v>613</v>
      </c>
      <c r="S15" s="1501" t="s">
        <v>613</v>
      </c>
      <c r="T15" s="1228"/>
      <c r="U15" s="1505"/>
      <c r="V15" s="1440"/>
      <c r="W15" s="1440"/>
    </row>
    <row r="16" spans="1:23" ht="15" thickBot="1">
      <c r="A16" s="1524" t="s">
        <v>629</v>
      </c>
      <c r="B16" s="1525"/>
      <c r="C16" s="599"/>
      <c r="D16" s="1424">
        <v>8777</v>
      </c>
      <c r="E16" s="1424">
        <v>11030</v>
      </c>
      <c r="F16" s="1424">
        <v>10110</v>
      </c>
      <c r="G16" s="1265">
        <v>11494</v>
      </c>
      <c r="H16" s="1588">
        <f>H11-H12+H13+H14+H15</f>
        <v>13813</v>
      </c>
      <c r="I16" s="1588">
        <f>I11-I12+I13+I14+I15</f>
        <v>13084</v>
      </c>
      <c r="J16" s="1588">
        <f>J11-J12+J13+J14+J15</f>
        <v>12349</v>
      </c>
      <c r="K16" s="1669">
        <f t="shared" si="0"/>
        <v>0</v>
      </c>
      <c r="L16" s="1265" t="s">
        <v>613</v>
      </c>
      <c r="M16" s="1265" t="s">
        <v>613</v>
      </c>
      <c r="N16" s="1590">
        <f>N11-N12+N13+N14+N15</f>
        <v>14684</v>
      </c>
      <c r="O16" s="1669"/>
      <c r="P16" s="1669"/>
      <c r="Q16" s="1669"/>
      <c r="R16" s="1526" t="s">
        <v>613</v>
      </c>
      <c r="S16" s="1527" t="s">
        <v>613</v>
      </c>
      <c r="T16" s="1228"/>
      <c r="U16" s="1588">
        <f>U11-U12+U13+U14+U15</f>
        <v>0</v>
      </c>
      <c r="V16" s="1588">
        <f>V11-V12+V13+V14+V15</f>
        <v>0</v>
      </c>
      <c r="W16" s="1588">
        <f>W11-W12+W13+W14+W15</f>
        <v>0</v>
      </c>
    </row>
    <row r="17" spans="1:23" ht="12.75">
      <c r="A17" s="1495" t="s">
        <v>630</v>
      </c>
      <c r="B17" s="1512" t="s">
        <v>631</v>
      </c>
      <c r="C17" s="856">
        <v>401</v>
      </c>
      <c r="D17" s="1522">
        <v>3708</v>
      </c>
      <c r="E17" s="1522">
        <v>3568</v>
      </c>
      <c r="F17" s="1522">
        <v>3261</v>
      </c>
      <c r="G17" s="1571">
        <v>3424</v>
      </c>
      <c r="H17" s="1440">
        <v>3564</v>
      </c>
      <c r="I17" s="1440">
        <v>3377</v>
      </c>
      <c r="J17" s="1440">
        <v>3519</v>
      </c>
      <c r="K17" s="1277">
        <f t="shared" si="0"/>
        <v>0</v>
      </c>
      <c r="L17" s="1515" t="s">
        <v>613</v>
      </c>
      <c r="M17" s="1515" t="s">
        <v>613</v>
      </c>
      <c r="N17" s="1441">
        <v>3265</v>
      </c>
      <c r="O17" s="1528"/>
      <c r="P17" s="1636"/>
      <c r="Q17" s="1277"/>
      <c r="R17" s="1440" t="s">
        <v>613</v>
      </c>
      <c r="S17" s="1501" t="s">
        <v>613</v>
      </c>
      <c r="T17" s="1228"/>
      <c r="U17" s="1530"/>
      <c r="V17" s="1440"/>
      <c r="W17" s="1440"/>
    </row>
    <row r="18" spans="1:23" ht="12.75">
      <c r="A18" s="1518" t="s">
        <v>632</v>
      </c>
      <c r="B18" s="1519" t="s">
        <v>633</v>
      </c>
      <c r="C18" s="1513" t="s">
        <v>634</v>
      </c>
      <c r="D18" s="1514">
        <v>1446</v>
      </c>
      <c r="E18" s="1514">
        <v>1406</v>
      </c>
      <c r="F18" s="1514">
        <v>1723</v>
      </c>
      <c r="G18" s="1520">
        <v>1691</v>
      </c>
      <c r="H18" s="1436">
        <v>3304</v>
      </c>
      <c r="I18" s="1436">
        <v>2273</v>
      </c>
      <c r="J18" s="1436">
        <v>1980</v>
      </c>
      <c r="K18" s="1280">
        <f t="shared" si="0"/>
        <v>0</v>
      </c>
      <c r="L18" s="1520" t="s">
        <v>613</v>
      </c>
      <c r="M18" s="1520" t="s">
        <v>613</v>
      </c>
      <c r="N18" s="1439">
        <v>2229</v>
      </c>
      <c r="O18" s="1280"/>
      <c r="P18" s="1636"/>
      <c r="Q18" s="1280"/>
      <c r="R18" s="1436" t="s">
        <v>613</v>
      </c>
      <c r="S18" s="1516" t="s">
        <v>613</v>
      </c>
      <c r="T18" s="1228"/>
      <c r="U18" s="1514"/>
      <c r="V18" s="1436"/>
      <c r="W18" s="1436"/>
    </row>
    <row r="19" spans="1:23" ht="12.75">
      <c r="A19" s="1518" t="s">
        <v>635</v>
      </c>
      <c r="B19" s="1519" t="s">
        <v>763</v>
      </c>
      <c r="C19" s="1513" t="s">
        <v>613</v>
      </c>
      <c r="D19" s="1514">
        <v>0</v>
      </c>
      <c r="E19" s="1514">
        <v>0</v>
      </c>
      <c r="F19" s="1514">
        <v>0</v>
      </c>
      <c r="G19" s="1520">
        <v>0</v>
      </c>
      <c r="H19" s="1436">
        <v>0</v>
      </c>
      <c r="I19" s="1436">
        <v>0</v>
      </c>
      <c r="J19" s="1436">
        <v>0</v>
      </c>
      <c r="K19" s="1280">
        <f t="shared" si="0"/>
        <v>0</v>
      </c>
      <c r="L19" s="1520" t="s">
        <v>613</v>
      </c>
      <c r="M19" s="1520" t="s">
        <v>613</v>
      </c>
      <c r="N19" s="1439">
        <v>347</v>
      </c>
      <c r="O19" s="1280"/>
      <c r="P19" s="1636"/>
      <c r="Q19" s="1280"/>
      <c r="R19" s="1436" t="s">
        <v>613</v>
      </c>
      <c r="S19" s="1516" t="s">
        <v>613</v>
      </c>
      <c r="T19" s="1228"/>
      <c r="U19" s="1514"/>
      <c r="V19" s="1436"/>
      <c r="W19" s="1436"/>
    </row>
    <row r="20" spans="1:23" ht="12.75">
      <c r="A20" s="1518" t="s">
        <v>637</v>
      </c>
      <c r="B20" s="1519" t="s">
        <v>636</v>
      </c>
      <c r="C20" s="1513" t="s">
        <v>613</v>
      </c>
      <c r="D20" s="1514">
        <v>2986</v>
      </c>
      <c r="E20" s="1514">
        <v>3621</v>
      </c>
      <c r="F20" s="1514">
        <v>4335</v>
      </c>
      <c r="G20" s="1520">
        <v>6129</v>
      </c>
      <c r="H20" s="1436">
        <v>6779</v>
      </c>
      <c r="I20" s="1436">
        <v>6858</v>
      </c>
      <c r="J20" s="1436">
        <v>6754</v>
      </c>
      <c r="K20" s="1280">
        <f t="shared" si="0"/>
        <v>0</v>
      </c>
      <c r="L20" s="1520" t="s">
        <v>613</v>
      </c>
      <c r="M20" s="1520" t="s">
        <v>613</v>
      </c>
      <c r="N20" s="1439">
        <v>8805</v>
      </c>
      <c r="O20" s="1280"/>
      <c r="P20" s="1636"/>
      <c r="Q20" s="1280"/>
      <c r="R20" s="1436" t="s">
        <v>613</v>
      </c>
      <c r="S20" s="1516" t="s">
        <v>613</v>
      </c>
      <c r="T20" s="1228"/>
      <c r="U20" s="1514"/>
      <c r="V20" s="1436"/>
      <c r="W20" s="1436"/>
    </row>
    <row r="21" spans="1:23" ht="13.5" thickBot="1">
      <c r="A21" s="1503" t="s">
        <v>639</v>
      </c>
      <c r="B21" s="1531"/>
      <c r="C21" s="1532" t="s">
        <v>613</v>
      </c>
      <c r="D21" s="1514">
        <v>0</v>
      </c>
      <c r="E21" s="1514">
        <v>0</v>
      </c>
      <c r="F21" s="1514">
        <v>0</v>
      </c>
      <c r="G21" s="1507">
        <v>0</v>
      </c>
      <c r="H21" s="1442">
        <v>0</v>
      </c>
      <c r="I21" s="1442">
        <v>0</v>
      </c>
      <c r="J21" s="1442">
        <v>0</v>
      </c>
      <c r="K21" s="1291">
        <f t="shared" si="0"/>
        <v>0</v>
      </c>
      <c r="L21" s="1507" t="s">
        <v>613</v>
      </c>
      <c r="M21" s="1507" t="s">
        <v>613</v>
      </c>
      <c r="N21" s="1443">
        <v>0</v>
      </c>
      <c r="O21" s="1291"/>
      <c r="P21" s="1639"/>
      <c r="Q21" s="1291"/>
      <c r="R21" s="1442" t="s">
        <v>613</v>
      </c>
      <c r="S21" s="1533" t="s">
        <v>613</v>
      </c>
      <c r="T21" s="1228"/>
      <c r="U21" s="1534"/>
      <c r="V21" s="1442"/>
      <c r="W21" s="1442"/>
    </row>
    <row r="22" spans="1:24" ht="14.25">
      <c r="A22" s="1535" t="s">
        <v>641</v>
      </c>
      <c r="B22" s="1512" t="s">
        <v>642</v>
      </c>
      <c r="C22" s="1444" t="s">
        <v>613</v>
      </c>
      <c r="D22" s="1517">
        <v>29448</v>
      </c>
      <c r="E22" s="1517">
        <v>31500.443</v>
      </c>
      <c r="F22" s="1517">
        <v>34304</v>
      </c>
      <c r="G22" s="1445">
        <v>34233</v>
      </c>
      <c r="H22" s="1536">
        <v>33458.5</v>
      </c>
      <c r="I22" s="1536">
        <v>35582</v>
      </c>
      <c r="J22" s="1536">
        <v>37370.4</v>
      </c>
      <c r="K22" s="1553">
        <v>35111</v>
      </c>
      <c r="L22" s="1447">
        <f>L35</f>
        <v>34329</v>
      </c>
      <c r="M22" s="1470">
        <f>M35</f>
        <v>35531</v>
      </c>
      <c r="N22" s="1448">
        <v>12147</v>
      </c>
      <c r="O22" s="1243"/>
      <c r="P22" s="1243"/>
      <c r="Q22" s="1670"/>
      <c r="R22" s="1671">
        <f aca="true" t="shared" si="1" ref="R22:R41">SUM(N22:Q22)</f>
        <v>12147</v>
      </c>
      <c r="S22" s="1536">
        <f>(R22/L22)*100</f>
        <v>35.38407760202744</v>
      </c>
      <c r="T22" s="1228"/>
      <c r="U22" s="1517"/>
      <c r="V22" s="1449"/>
      <c r="W22" s="1536"/>
      <c r="X22" s="1537"/>
    </row>
    <row r="23" spans="1:23" ht="14.25">
      <c r="A23" s="1518" t="s">
        <v>643</v>
      </c>
      <c r="B23" s="1519" t="s">
        <v>644</v>
      </c>
      <c r="C23" s="1450" t="s">
        <v>613</v>
      </c>
      <c r="D23" s="1514">
        <v>0</v>
      </c>
      <c r="E23" s="1514">
        <v>0</v>
      </c>
      <c r="F23" s="1514">
        <v>0</v>
      </c>
      <c r="G23" s="1451">
        <v>0</v>
      </c>
      <c r="H23" s="1451">
        <v>0</v>
      </c>
      <c r="I23" s="1451">
        <v>60</v>
      </c>
      <c r="J23" s="1451">
        <v>0</v>
      </c>
      <c r="K23" s="1451">
        <v>0</v>
      </c>
      <c r="L23" s="1452">
        <v>180</v>
      </c>
      <c r="M23" s="1471">
        <v>180</v>
      </c>
      <c r="N23" s="1453">
        <v>180</v>
      </c>
      <c r="O23" s="1250"/>
      <c r="P23" s="1250"/>
      <c r="Q23" s="1672"/>
      <c r="R23" s="1662">
        <f t="shared" si="1"/>
        <v>180</v>
      </c>
      <c r="S23" s="1544">
        <f>(R23/L23)*100</f>
        <v>100</v>
      </c>
      <c r="T23" s="1228"/>
      <c r="U23" s="1514"/>
      <c r="V23" s="1454"/>
      <c r="W23" s="1451"/>
    </row>
    <row r="24" spans="1:23" ht="15" thickBot="1">
      <c r="A24" s="1503" t="s">
        <v>645</v>
      </c>
      <c r="B24" s="1531" t="s">
        <v>644</v>
      </c>
      <c r="C24" s="1455">
        <v>672</v>
      </c>
      <c r="D24" s="1540">
        <v>6343</v>
      </c>
      <c r="E24" s="1540">
        <v>7266.443</v>
      </c>
      <c r="F24" s="1540">
        <v>8793</v>
      </c>
      <c r="G24" s="1456">
        <v>9520</v>
      </c>
      <c r="H24" s="1456">
        <v>8500</v>
      </c>
      <c r="I24" s="1456">
        <v>8700</v>
      </c>
      <c r="J24" s="1541">
        <v>8714.8</v>
      </c>
      <c r="K24" s="1541">
        <v>8150</v>
      </c>
      <c r="L24" s="1457">
        <f>SUM(L25:L29)</f>
        <v>7970</v>
      </c>
      <c r="M24" s="1472">
        <f>SUM(M25:M29)</f>
        <v>7970</v>
      </c>
      <c r="N24" s="1458">
        <v>1980</v>
      </c>
      <c r="O24" s="1271"/>
      <c r="P24" s="1271"/>
      <c r="Q24" s="1673"/>
      <c r="R24" s="1674">
        <f t="shared" si="1"/>
        <v>1980</v>
      </c>
      <c r="S24" s="1541">
        <f>(R24/L24)*100</f>
        <v>24.843161856963615</v>
      </c>
      <c r="T24" s="1228"/>
      <c r="U24" s="1505"/>
      <c r="V24" s="1459"/>
      <c r="W24" s="1456"/>
    </row>
    <row r="25" spans="1:23" ht="14.25">
      <c r="A25" s="1511" t="s">
        <v>646</v>
      </c>
      <c r="B25" s="1542" t="s">
        <v>784</v>
      </c>
      <c r="C25" s="1460">
        <v>501</v>
      </c>
      <c r="D25" s="1514">
        <v>4283</v>
      </c>
      <c r="E25" s="1514">
        <v>3784</v>
      </c>
      <c r="F25" s="1514">
        <v>5008</v>
      </c>
      <c r="G25" s="1446">
        <v>4722</v>
      </c>
      <c r="H25" s="1446">
        <v>4771</v>
      </c>
      <c r="I25" s="1446">
        <v>3927</v>
      </c>
      <c r="J25" s="1446">
        <v>5172</v>
      </c>
      <c r="K25" s="1446">
        <v>4745</v>
      </c>
      <c r="L25" s="1447">
        <v>1660</v>
      </c>
      <c r="M25" s="1470">
        <v>1660</v>
      </c>
      <c r="N25" s="1461">
        <v>1164</v>
      </c>
      <c r="O25" s="1244"/>
      <c r="P25" s="1243"/>
      <c r="Q25" s="1670"/>
      <c r="R25" s="1671">
        <f t="shared" si="1"/>
        <v>1164</v>
      </c>
      <c r="S25" s="1536">
        <f aca="true" t="shared" si="2" ref="S25:S45">(R25/M25)*100</f>
        <v>70.12048192771084</v>
      </c>
      <c r="T25" s="1228"/>
      <c r="U25" s="1530"/>
      <c r="V25" s="1462"/>
      <c r="W25" s="1446"/>
    </row>
    <row r="26" spans="1:23" ht="14.25">
      <c r="A26" s="1518" t="s">
        <v>648</v>
      </c>
      <c r="B26" s="1543" t="s">
        <v>785</v>
      </c>
      <c r="C26" s="1463">
        <v>502</v>
      </c>
      <c r="D26" s="1514">
        <v>2338</v>
      </c>
      <c r="E26" s="1514">
        <v>2512</v>
      </c>
      <c r="F26" s="1514">
        <v>2824</v>
      </c>
      <c r="G26" s="1451">
        <v>2774</v>
      </c>
      <c r="H26" s="1451">
        <v>3399</v>
      </c>
      <c r="I26" s="1451">
        <v>3068</v>
      </c>
      <c r="J26" s="1451">
        <v>2196</v>
      </c>
      <c r="K26" s="1451">
        <v>1599</v>
      </c>
      <c r="L26" s="1452">
        <v>2270</v>
      </c>
      <c r="M26" s="1471">
        <v>2270</v>
      </c>
      <c r="N26" s="1453">
        <v>62</v>
      </c>
      <c r="O26" s="1250"/>
      <c r="P26" s="1250"/>
      <c r="Q26" s="1672"/>
      <c r="R26" s="1662">
        <f t="shared" si="1"/>
        <v>62</v>
      </c>
      <c r="S26" s="1544">
        <f t="shared" si="2"/>
        <v>2.7312775330396475</v>
      </c>
      <c r="T26" s="1228"/>
      <c r="U26" s="1514"/>
      <c r="V26" s="1454"/>
      <c r="W26" s="1451"/>
    </row>
    <row r="27" spans="1:23" ht="14.25">
      <c r="A27" s="1518" t="s">
        <v>650</v>
      </c>
      <c r="B27" s="1543" t="s">
        <v>786</v>
      </c>
      <c r="C27" s="1463">
        <v>504</v>
      </c>
      <c r="D27" s="1514">
        <v>723</v>
      </c>
      <c r="E27" s="1514">
        <v>701</v>
      </c>
      <c r="F27" s="1514">
        <v>656</v>
      </c>
      <c r="G27" s="1451">
        <v>708</v>
      </c>
      <c r="H27" s="1451">
        <v>627</v>
      </c>
      <c r="I27" s="1451">
        <v>556</v>
      </c>
      <c r="J27" s="1451">
        <v>420</v>
      </c>
      <c r="K27" s="1451">
        <v>381</v>
      </c>
      <c r="L27" s="1452"/>
      <c r="M27" s="1471"/>
      <c r="N27" s="1453">
        <v>81</v>
      </c>
      <c r="O27" s="1250"/>
      <c r="P27" s="1250"/>
      <c r="Q27" s="1672"/>
      <c r="R27" s="1662">
        <f t="shared" si="1"/>
        <v>81</v>
      </c>
      <c r="S27" s="1544" t="e">
        <f t="shared" si="2"/>
        <v>#DIV/0!</v>
      </c>
      <c r="T27" s="1228"/>
      <c r="U27" s="1514"/>
      <c r="V27" s="1454"/>
      <c r="W27" s="1451"/>
    </row>
    <row r="28" spans="1:23" ht="14.25">
      <c r="A28" s="1518" t="s">
        <v>652</v>
      </c>
      <c r="B28" s="1543" t="s">
        <v>787</v>
      </c>
      <c r="C28" s="1463">
        <v>511</v>
      </c>
      <c r="D28" s="1514">
        <v>1225</v>
      </c>
      <c r="E28" s="1514">
        <v>1363</v>
      </c>
      <c r="F28" s="1514">
        <v>1724</v>
      </c>
      <c r="G28" s="1451">
        <v>2384</v>
      </c>
      <c r="H28" s="1451">
        <v>1531</v>
      </c>
      <c r="I28" s="1451">
        <v>1362</v>
      </c>
      <c r="J28" s="1451">
        <v>1764</v>
      </c>
      <c r="K28" s="1451">
        <v>1937</v>
      </c>
      <c r="L28" s="1452">
        <v>1500</v>
      </c>
      <c r="M28" s="1471">
        <v>1500</v>
      </c>
      <c r="N28" s="1453">
        <v>73</v>
      </c>
      <c r="O28" s="1250"/>
      <c r="P28" s="1250"/>
      <c r="Q28" s="1672"/>
      <c r="R28" s="1662">
        <f t="shared" si="1"/>
        <v>73</v>
      </c>
      <c r="S28" s="1544">
        <f t="shared" si="2"/>
        <v>4.866666666666666</v>
      </c>
      <c r="T28" s="1228"/>
      <c r="U28" s="1514"/>
      <c r="V28" s="1454"/>
      <c r="W28" s="1451"/>
    </row>
    <row r="29" spans="1:23" ht="14.25">
      <c r="A29" s="1518" t="s">
        <v>654</v>
      </c>
      <c r="B29" s="1543" t="s">
        <v>788</v>
      </c>
      <c r="C29" s="1463">
        <v>518</v>
      </c>
      <c r="D29" s="1514">
        <v>1299</v>
      </c>
      <c r="E29" s="1514">
        <v>2398</v>
      </c>
      <c r="F29" s="1514">
        <v>2068</v>
      </c>
      <c r="G29" s="1451">
        <v>2099</v>
      </c>
      <c r="H29" s="1451">
        <v>1556</v>
      </c>
      <c r="I29" s="1451">
        <v>1327</v>
      </c>
      <c r="J29" s="1451">
        <v>1933</v>
      </c>
      <c r="K29" s="1451">
        <v>1644</v>
      </c>
      <c r="L29" s="1452">
        <v>2540</v>
      </c>
      <c r="M29" s="1471">
        <v>2540</v>
      </c>
      <c r="N29" s="1453">
        <v>524</v>
      </c>
      <c r="O29" s="1250"/>
      <c r="P29" s="1250"/>
      <c r="Q29" s="1672"/>
      <c r="R29" s="1662">
        <f t="shared" si="1"/>
        <v>524</v>
      </c>
      <c r="S29" s="1544">
        <f t="shared" si="2"/>
        <v>20.629921259842522</v>
      </c>
      <c r="T29" s="1228"/>
      <c r="U29" s="1574"/>
      <c r="V29" s="1454"/>
      <c r="W29" s="1451"/>
    </row>
    <row r="30" spans="1:23" ht="14.25">
      <c r="A30" s="1518" t="s">
        <v>656</v>
      </c>
      <c r="B30" s="1464" t="s">
        <v>789</v>
      </c>
      <c r="C30" s="1463">
        <v>521</v>
      </c>
      <c r="D30" s="1514">
        <v>16440</v>
      </c>
      <c r="E30" s="1514">
        <v>17442</v>
      </c>
      <c r="F30" s="1514">
        <v>18411</v>
      </c>
      <c r="G30" s="1451">
        <v>18226</v>
      </c>
      <c r="H30" s="1451">
        <v>18656</v>
      </c>
      <c r="I30" s="1451">
        <v>19946</v>
      </c>
      <c r="J30" s="1451">
        <v>20442</v>
      </c>
      <c r="K30" s="1451">
        <v>20063</v>
      </c>
      <c r="L30" s="1452">
        <v>18946</v>
      </c>
      <c r="M30" s="1471">
        <v>19836</v>
      </c>
      <c r="N30" s="1453">
        <v>4987</v>
      </c>
      <c r="O30" s="1250"/>
      <c r="P30" s="1250"/>
      <c r="Q30" s="1672"/>
      <c r="R30" s="1662">
        <f t="shared" si="1"/>
        <v>4987</v>
      </c>
      <c r="S30" s="1544">
        <f t="shared" si="2"/>
        <v>25.141157491429723</v>
      </c>
      <c r="T30" s="1228"/>
      <c r="U30" s="1514"/>
      <c r="V30" s="1454"/>
      <c r="W30" s="1451"/>
    </row>
    <row r="31" spans="1:23" ht="14.25">
      <c r="A31" s="1518" t="s">
        <v>658</v>
      </c>
      <c r="B31" s="1464" t="s">
        <v>790</v>
      </c>
      <c r="C31" s="1463" t="s">
        <v>660</v>
      </c>
      <c r="D31" s="1514">
        <v>6157</v>
      </c>
      <c r="E31" s="1514">
        <v>6485</v>
      </c>
      <c r="F31" s="1514">
        <v>6549</v>
      </c>
      <c r="G31" s="1451">
        <v>6762</v>
      </c>
      <c r="H31" s="1451">
        <v>6647</v>
      </c>
      <c r="I31" s="1451">
        <v>6781</v>
      </c>
      <c r="J31" s="1451">
        <v>6865</v>
      </c>
      <c r="K31" s="1451">
        <v>7215</v>
      </c>
      <c r="L31" s="1452">
        <v>6631</v>
      </c>
      <c r="M31" s="1471">
        <v>6943</v>
      </c>
      <c r="N31" s="1453">
        <v>1721</v>
      </c>
      <c r="O31" s="1250"/>
      <c r="P31" s="1250"/>
      <c r="Q31" s="1672"/>
      <c r="R31" s="1662">
        <f t="shared" si="1"/>
        <v>1721</v>
      </c>
      <c r="S31" s="1544">
        <f t="shared" si="2"/>
        <v>24.787555811608815</v>
      </c>
      <c r="T31" s="1228"/>
      <c r="U31" s="1514"/>
      <c r="V31" s="1454"/>
      <c r="W31" s="1451"/>
    </row>
    <row r="32" spans="1:23" ht="14.25">
      <c r="A32" s="1518" t="s">
        <v>661</v>
      </c>
      <c r="B32" s="1543" t="s">
        <v>791</v>
      </c>
      <c r="C32" s="1463">
        <v>557</v>
      </c>
      <c r="D32" s="1514">
        <v>0</v>
      </c>
      <c r="E32" s="1514">
        <v>0</v>
      </c>
      <c r="F32" s="1514">
        <v>26</v>
      </c>
      <c r="G32" s="1451">
        <v>0</v>
      </c>
      <c r="H32" s="1451">
        <v>3</v>
      </c>
      <c r="I32" s="1451">
        <v>0</v>
      </c>
      <c r="J32" s="1451"/>
      <c r="K32" s="1451">
        <v>0</v>
      </c>
      <c r="L32" s="1452"/>
      <c r="M32" s="1471"/>
      <c r="N32" s="1453">
        <v>0</v>
      </c>
      <c r="O32" s="1250"/>
      <c r="P32" s="1250"/>
      <c r="Q32" s="1672"/>
      <c r="R32" s="1662">
        <f t="shared" si="1"/>
        <v>0</v>
      </c>
      <c r="S32" s="1544" t="e">
        <f t="shared" si="2"/>
        <v>#DIV/0!</v>
      </c>
      <c r="T32" s="1228"/>
      <c r="U32" s="1514"/>
      <c r="V32" s="1454"/>
      <c r="W32" s="1451"/>
    </row>
    <row r="33" spans="1:23" ht="14.25">
      <c r="A33" s="1518" t="s">
        <v>663</v>
      </c>
      <c r="B33" s="1543" t="s">
        <v>792</v>
      </c>
      <c r="C33" s="1463">
        <v>551</v>
      </c>
      <c r="D33" s="1514">
        <v>284</v>
      </c>
      <c r="E33" s="1514">
        <v>325</v>
      </c>
      <c r="F33" s="1514">
        <v>307</v>
      </c>
      <c r="G33" s="1451">
        <v>274</v>
      </c>
      <c r="H33" s="1451">
        <v>281</v>
      </c>
      <c r="I33" s="1451">
        <v>247</v>
      </c>
      <c r="J33" s="1451">
        <v>251</v>
      </c>
      <c r="K33" s="1451">
        <v>207</v>
      </c>
      <c r="L33" s="1452"/>
      <c r="M33" s="1471"/>
      <c r="N33" s="1453">
        <v>47</v>
      </c>
      <c r="O33" s="1250"/>
      <c r="P33" s="1250"/>
      <c r="Q33" s="1672"/>
      <c r="R33" s="1662">
        <f t="shared" si="1"/>
        <v>47</v>
      </c>
      <c r="S33" s="1544" t="e">
        <f t="shared" si="2"/>
        <v>#DIV/0!</v>
      </c>
      <c r="T33" s="1228"/>
      <c r="U33" s="1514"/>
      <c r="V33" s="1454"/>
      <c r="W33" s="1451"/>
    </row>
    <row r="34" spans="1:23" ht="15" thickBot="1">
      <c r="A34" s="1495" t="s">
        <v>665</v>
      </c>
      <c r="B34" s="1545" t="s">
        <v>793</v>
      </c>
      <c r="C34" s="1465" t="s">
        <v>666</v>
      </c>
      <c r="D34" s="1522">
        <v>830</v>
      </c>
      <c r="E34" s="1522">
        <v>1054</v>
      </c>
      <c r="F34" s="1522">
        <v>598</v>
      </c>
      <c r="G34" s="1466">
        <v>849</v>
      </c>
      <c r="H34" s="1466">
        <v>452</v>
      </c>
      <c r="I34" s="1466">
        <v>3103</v>
      </c>
      <c r="J34" s="1466">
        <v>3271</v>
      </c>
      <c r="K34" s="1466">
        <v>2363</v>
      </c>
      <c r="L34" s="1467">
        <v>782</v>
      </c>
      <c r="M34" s="1473">
        <v>782</v>
      </c>
      <c r="N34" s="1468">
        <v>755</v>
      </c>
      <c r="O34" s="1250"/>
      <c r="P34" s="1250"/>
      <c r="Q34" s="1673"/>
      <c r="R34" s="1674">
        <f t="shared" si="1"/>
        <v>755</v>
      </c>
      <c r="S34" s="1541">
        <f t="shared" si="2"/>
        <v>96.54731457800511</v>
      </c>
      <c r="T34" s="1228"/>
      <c r="U34" s="1576"/>
      <c r="V34" s="1469"/>
      <c r="W34" s="1466"/>
    </row>
    <row r="35" spans="1:23" ht="15" thickBot="1">
      <c r="A35" s="1546" t="s">
        <v>667</v>
      </c>
      <c r="B35" s="1547" t="s">
        <v>668</v>
      </c>
      <c r="C35" s="1548"/>
      <c r="D35" s="1424">
        <f aca="true" t="shared" si="3" ref="D35:I35">SUM(D25:D34)</f>
        <v>33579</v>
      </c>
      <c r="E35" s="1424">
        <f t="shared" si="3"/>
        <v>36064</v>
      </c>
      <c r="F35" s="1424">
        <f t="shared" si="3"/>
        <v>38171</v>
      </c>
      <c r="G35" s="1424">
        <f t="shared" si="3"/>
        <v>38798</v>
      </c>
      <c r="H35" s="1424">
        <f t="shared" si="3"/>
        <v>37923</v>
      </c>
      <c r="I35" s="1424">
        <f t="shared" si="3"/>
        <v>40317</v>
      </c>
      <c r="J35" s="1424">
        <f>SUM(J25:J34)</f>
        <v>42314</v>
      </c>
      <c r="K35" s="1424">
        <v>40154</v>
      </c>
      <c r="L35" s="1424">
        <f>SUM(L25:L34)</f>
        <v>34329</v>
      </c>
      <c r="M35" s="1552">
        <f>SUM(M25:M34)</f>
        <v>35531</v>
      </c>
      <c r="N35" s="1651">
        <f>SUM(N25:N34)</f>
        <v>9414</v>
      </c>
      <c r="O35" s="1675"/>
      <c r="P35" s="1424"/>
      <c r="Q35" s="1424"/>
      <c r="R35" s="1552">
        <f t="shared" si="1"/>
        <v>9414</v>
      </c>
      <c r="S35" s="1552">
        <f t="shared" si="2"/>
        <v>26.495173229011286</v>
      </c>
      <c r="T35" s="1228"/>
      <c r="U35" s="1424">
        <f>SUM(U25:U34)</f>
        <v>0</v>
      </c>
      <c r="V35" s="1424">
        <f>SUM(V25:V34)</f>
        <v>0</v>
      </c>
      <c r="W35" s="1424">
        <f>SUM(W25:W34)</f>
        <v>0</v>
      </c>
    </row>
    <row r="36" spans="1:23" ht="14.25">
      <c r="A36" s="1511" t="s">
        <v>669</v>
      </c>
      <c r="B36" s="1542" t="s">
        <v>794</v>
      </c>
      <c r="C36" s="1460">
        <v>601</v>
      </c>
      <c r="D36" s="1530">
        <v>2142</v>
      </c>
      <c r="E36" s="1530">
        <v>2321</v>
      </c>
      <c r="F36" s="1530">
        <v>2334</v>
      </c>
      <c r="G36" s="1446">
        <v>2667</v>
      </c>
      <c r="H36" s="1446">
        <v>3032</v>
      </c>
      <c r="I36" s="1446">
        <v>3286</v>
      </c>
      <c r="J36" s="1446">
        <v>3567</v>
      </c>
      <c r="K36" s="1446">
        <v>3654</v>
      </c>
      <c r="L36" s="1447"/>
      <c r="M36" s="1470"/>
      <c r="N36" s="1448">
        <v>1059</v>
      </c>
      <c r="O36" s="1243"/>
      <c r="P36" s="1244"/>
      <c r="Q36" s="1670"/>
      <c r="R36" s="1671">
        <f t="shared" si="1"/>
        <v>1059</v>
      </c>
      <c r="S36" s="1536" t="e">
        <f t="shared" si="2"/>
        <v>#DIV/0!</v>
      </c>
      <c r="T36" s="1228"/>
      <c r="U36" s="1530"/>
      <c r="V36" s="1462"/>
      <c r="W36" s="1446"/>
    </row>
    <row r="37" spans="1:23" ht="14.25">
      <c r="A37" s="1518" t="s">
        <v>671</v>
      </c>
      <c r="B37" s="1543" t="s">
        <v>795</v>
      </c>
      <c r="C37" s="1463">
        <v>602</v>
      </c>
      <c r="D37" s="1514">
        <v>380</v>
      </c>
      <c r="E37" s="1514">
        <v>367</v>
      </c>
      <c r="F37" s="1514">
        <v>359</v>
      </c>
      <c r="G37" s="1451">
        <v>111</v>
      </c>
      <c r="H37" s="1451">
        <v>97</v>
      </c>
      <c r="I37" s="1451">
        <v>141</v>
      </c>
      <c r="J37" s="1451">
        <v>154</v>
      </c>
      <c r="K37" s="1451">
        <v>298</v>
      </c>
      <c r="L37" s="1452"/>
      <c r="M37" s="1471"/>
      <c r="N37" s="1453">
        <v>28</v>
      </c>
      <c r="O37" s="1250"/>
      <c r="P37" s="1250"/>
      <c r="Q37" s="1672"/>
      <c r="R37" s="1662">
        <f t="shared" si="1"/>
        <v>28</v>
      </c>
      <c r="S37" s="1544" t="e">
        <f t="shared" si="2"/>
        <v>#DIV/0!</v>
      </c>
      <c r="T37" s="1228"/>
      <c r="U37" s="1574"/>
      <c r="V37" s="1454"/>
      <c r="W37" s="1451"/>
    </row>
    <row r="38" spans="1:23" ht="14.25">
      <c r="A38" s="1518" t="s">
        <v>673</v>
      </c>
      <c r="B38" s="1543" t="s">
        <v>796</v>
      </c>
      <c r="C38" s="1463">
        <v>604</v>
      </c>
      <c r="D38" s="1514">
        <v>813</v>
      </c>
      <c r="E38" s="1514">
        <v>799</v>
      </c>
      <c r="F38" s="1514">
        <v>658</v>
      </c>
      <c r="G38" s="1451">
        <v>712</v>
      </c>
      <c r="H38" s="1451">
        <v>636</v>
      </c>
      <c r="I38" s="1451">
        <v>561</v>
      </c>
      <c r="J38" s="1451">
        <v>422</v>
      </c>
      <c r="K38" s="1451">
        <v>394</v>
      </c>
      <c r="L38" s="1452"/>
      <c r="M38" s="1471"/>
      <c r="N38" s="1453">
        <v>87</v>
      </c>
      <c r="O38" s="1250"/>
      <c r="P38" s="1250"/>
      <c r="Q38" s="1672"/>
      <c r="R38" s="1662">
        <f t="shared" si="1"/>
        <v>87</v>
      </c>
      <c r="S38" s="1544" t="e">
        <f t="shared" si="2"/>
        <v>#DIV/0!</v>
      </c>
      <c r="T38" s="1228"/>
      <c r="U38" s="1514"/>
      <c r="V38" s="1454"/>
      <c r="W38" s="1451"/>
    </row>
    <row r="39" spans="1:23" ht="14.25">
      <c r="A39" s="1518" t="s">
        <v>675</v>
      </c>
      <c r="B39" s="1543" t="s">
        <v>797</v>
      </c>
      <c r="C39" s="1463" t="s">
        <v>677</v>
      </c>
      <c r="D39" s="1514">
        <v>29448</v>
      </c>
      <c r="E39" s="1514">
        <v>31500</v>
      </c>
      <c r="F39" s="1514">
        <v>34304</v>
      </c>
      <c r="G39" s="1451">
        <v>34233</v>
      </c>
      <c r="H39" s="1544">
        <v>33458.5</v>
      </c>
      <c r="I39" s="1544">
        <v>35582</v>
      </c>
      <c r="J39" s="1544">
        <v>37370.4</v>
      </c>
      <c r="K39" s="1544">
        <v>35111</v>
      </c>
      <c r="L39" s="1452">
        <v>34329</v>
      </c>
      <c r="M39" s="1471">
        <v>35531</v>
      </c>
      <c r="N39" s="1453">
        <v>7995</v>
      </c>
      <c r="O39" s="1250"/>
      <c r="P39" s="1250"/>
      <c r="Q39" s="1672"/>
      <c r="R39" s="1662">
        <f t="shared" si="1"/>
        <v>7995</v>
      </c>
      <c r="S39" s="1544">
        <f t="shared" si="2"/>
        <v>22.50147758295573</v>
      </c>
      <c r="T39" s="1228"/>
      <c r="U39" s="1514"/>
      <c r="V39" s="1454"/>
      <c r="W39" s="1544"/>
    </row>
    <row r="40" spans="1:23" ht="15" thickBot="1">
      <c r="A40" s="1495" t="s">
        <v>678</v>
      </c>
      <c r="B40" s="1545" t="s">
        <v>793</v>
      </c>
      <c r="C40" s="1465" t="s">
        <v>679</v>
      </c>
      <c r="D40" s="1522">
        <v>925.58</v>
      </c>
      <c r="E40" s="1522">
        <v>1078</v>
      </c>
      <c r="F40" s="1522">
        <v>689</v>
      </c>
      <c r="G40" s="1466">
        <v>1325</v>
      </c>
      <c r="H40" s="1466">
        <v>864</v>
      </c>
      <c r="I40" s="1466">
        <v>1323</v>
      </c>
      <c r="J40" s="1466">
        <v>897</v>
      </c>
      <c r="K40" s="1466">
        <v>736</v>
      </c>
      <c r="L40" s="1467"/>
      <c r="M40" s="1473"/>
      <c r="N40" s="1468">
        <v>245</v>
      </c>
      <c r="O40" s="1271"/>
      <c r="P40" s="1271"/>
      <c r="Q40" s="1673"/>
      <c r="R40" s="1674">
        <f t="shared" si="1"/>
        <v>245</v>
      </c>
      <c r="S40" s="1667" t="e">
        <f t="shared" si="2"/>
        <v>#DIV/0!</v>
      </c>
      <c r="T40" s="1228"/>
      <c r="U40" s="1576"/>
      <c r="V40" s="1469"/>
      <c r="W40" s="1466"/>
    </row>
    <row r="41" spans="1:23" ht="15" thickBot="1">
      <c r="A41" s="1546" t="s">
        <v>680</v>
      </c>
      <c r="B41" s="1547" t="s">
        <v>681</v>
      </c>
      <c r="C41" s="1548" t="s">
        <v>613</v>
      </c>
      <c r="D41" s="1424">
        <f>SUM(D36:D40)</f>
        <v>33708.58</v>
      </c>
      <c r="E41" s="1424">
        <f>SUM(E36:E40)</f>
        <v>36065</v>
      </c>
      <c r="F41" s="1424">
        <v>38344</v>
      </c>
      <c r="G41" s="1424">
        <f aca="true" t="shared" si="4" ref="G41:P41">SUM(G36:G40)</f>
        <v>39048</v>
      </c>
      <c r="H41" s="1424">
        <f>SUM(H36:H40)</f>
        <v>38087.5</v>
      </c>
      <c r="I41" s="1424">
        <f>SUM(I36:I40)</f>
        <v>40893</v>
      </c>
      <c r="J41" s="1552">
        <f>SUM(J36:J40)</f>
        <v>42410.4</v>
      </c>
      <c r="K41" s="1552">
        <v>40193</v>
      </c>
      <c r="L41" s="1549">
        <f t="shared" si="4"/>
        <v>34329</v>
      </c>
      <c r="M41" s="1298">
        <f t="shared" si="4"/>
        <v>35531</v>
      </c>
      <c r="N41" s="1424">
        <f t="shared" si="4"/>
        <v>9414</v>
      </c>
      <c r="O41" s="1554">
        <f t="shared" si="4"/>
        <v>0</v>
      </c>
      <c r="P41" s="1554">
        <f t="shared" si="4"/>
        <v>0</v>
      </c>
      <c r="Q41" s="1554">
        <f>SUM(Q36:Q40)</f>
        <v>0</v>
      </c>
      <c r="R41" s="1552">
        <f t="shared" si="1"/>
        <v>9414</v>
      </c>
      <c r="S41" s="1552">
        <f t="shared" si="2"/>
        <v>26.495173229011286</v>
      </c>
      <c r="T41" s="1228"/>
      <c r="U41" s="1424">
        <f>SUM(U36:U40)</f>
        <v>0</v>
      </c>
      <c r="V41" s="1424">
        <f>SUM(V36:V40)</f>
        <v>0</v>
      </c>
      <c r="W41" s="1424">
        <f>SUM(W36:W40)</f>
        <v>0</v>
      </c>
    </row>
    <row r="42" spans="1:23" ht="6.75" customHeight="1" thickBot="1">
      <c r="A42" s="1495"/>
      <c r="B42" s="559"/>
      <c r="C42" s="1303"/>
      <c r="D42" s="1522"/>
      <c r="E42" s="1522"/>
      <c r="F42" s="1522"/>
      <c r="G42" s="1556"/>
      <c r="H42" s="1556"/>
      <c r="I42" s="1556"/>
      <c r="J42" s="1556"/>
      <c r="K42" s="1556"/>
      <c r="L42" s="1557"/>
      <c r="M42" s="1558"/>
      <c r="N42" s="1522"/>
      <c r="O42" s="1676"/>
      <c r="P42" s="1559"/>
      <c r="Q42" s="1559"/>
      <c r="R42" s="1677"/>
      <c r="S42" s="1553"/>
      <c r="T42" s="1228"/>
      <c r="U42" s="1522"/>
      <c r="V42" s="1522"/>
      <c r="W42" s="1522"/>
    </row>
    <row r="43" spans="1:23" ht="15" thickBot="1">
      <c r="A43" s="1561" t="s">
        <v>682</v>
      </c>
      <c r="B43" s="1562" t="s">
        <v>644</v>
      </c>
      <c r="C43" s="1548" t="s">
        <v>613</v>
      </c>
      <c r="D43" s="1552">
        <f aca="true" t="shared" si="5" ref="D43:P43">D41-D39</f>
        <v>4260.580000000002</v>
      </c>
      <c r="E43" s="1552">
        <f t="shared" si="5"/>
        <v>4565</v>
      </c>
      <c r="F43" s="1552">
        <f t="shared" si="5"/>
        <v>4040</v>
      </c>
      <c r="G43" s="1424">
        <f>G41-G39</f>
        <v>4815</v>
      </c>
      <c r="H43" s="1424">
        <f>H41-H39</f>
        <v>4629</v>
      </c>
      <c r="I43" s="1424">
        <f>I41-I39</f>
        <v>5311</v>
      </c>
      <c r="J43" s="1552">
        <f>J41-J39</f>
        <v>5040</v>
      </c>
      <c r="K43" s="1552">
        <v>5082</v>
      </c>
      <c r="L43" s="1424">
        <f>L41-L39</f>
        <v>0</v>
      </c>
      <c r="M43" s="1552">
        <f t="shared" si="5"/>
        <v>0</v>
      </c>
      <c r="N43" s="1424">
        <f t="shared" si="5"/>
        <v>1419</v>
      </c>
      <c r="O43" s="1424">
        <f t="shared" si="5"/>
        <v>0</v>
      </c>
      <c r="P43" s="1424">
        <f t="shared" si="5"/>
        <v>0</v>
      </c>
      <c r="Q43" s="1424">
        <f>Q41-Q39</f>
        <v>0</v>
      </c>
      <c r="R43" s="1678">
        <f>SUM(N43:Q43)</f>
        <v>1419</v>
      </c>
      <c r="S43" s="1536" t="e">
        <f t="shared" si="2"/>
        <v>#DIV/0!</v>
      </c>
      <c r="T43" s="1228"/>
      <c r="U43" s="1424">
        <f>U41-U39</f>
        <v>0</v>
      </c>
      <c r="V43" s="1424">
        <f>V41-V39</f>
        <v>0</v>
      </c>
      <c r="W43" s="1424">
        <f>W41-W39</f>
        <v>0</v>
      </c>
    </row>
    <row r="44" spans="1:23" ht="15" thickBot="1">
      <c r="A44" s="1546" t="s">
        <v>683</v>
      </c>
      <c r="B44" s="1562" t="s">
        <v>684</v>
      </c>
      <c r="C44" s="1548" t="s">
        <v>613</v>
      </c>
      <c r="D44" s="1552">
        <f aca="true" t="shared" si="6" ref="D44:P44">D41-D35</f>
        <v>129.58000000000175</v>
      </c>
      <c r="E44" s="1552">
        <f t="shared" si="6"/>
        <v>1</v>
      </c>
      <c r="F44" s="1552">
        <f t="shared" si="6"/>
        <v>173</v>
      </c>
      <c r="G44" s="1424">
        <f>G41-G35</f>
        <v>250</v>
      </c>
      <c r="H44" s="1424">
        <f>H41-H35</f>
        <v>164.5</v>
      </c>
      <c r="I44" s="1424">
        <f>I41-I35</f>
        <v>576</v>
      </c>
      <c r="J44" s="1552">
        <f>J41-J35</f>
        <v>96.40000000000146</v>
      </c>
      <c r="K44" s="1552">
        <v>39</v>
      </c>
      <c r="L44" s="1424">
        <f>L41-L35</f>
        <v>0</v>
      </c>
      <c r="M44" s="1552">
        <f t="shared" si="6"/>
        <v>0</v>
      </c>
      <c r="N44" s="1424">
        <f t="shared" si="6"/>
        <v>0</v>
      </c>
      <c r="O44" s="1424">
        <f t="shared" si="6"/>
        <v>0</v>
      </c>
      <c r="P44" s="1424">
        <f t="shared" si="6"/>
        <v>0</v>
      </c>
      <c r="Q44" s="1424">
        <f>Q41-Q35</f>
        <v>0</v>
      </c>
      <c r="R44" s="1678">
        <f>SUM(N44:Q44)</f>
        <v>0</v>
      </c>
      <c r="S44" s="1536" t="e">
        <f t="shared" si="2"/>
        <v>#DIV/0!</v>
      </c>
      <c r="T44" s="1228"/>
      <c r="U44" s="1424">
        <f>U41-U35</f>
        <v>0</v>
      </c>
      <c r="V44" s="1424">
        <f>V41-V35</f>
        <v>0</v>
      </c>
      <c r="W44" s="1424">
        <f>W41-W35</f>
        <v>0</v>
      </c>
    </row>
    <row r="45" spans="1:23" ht="15" thickBot="1">
      <c r="A45" s="1563" t="s">
        <v>685</v>
      </c>
      <c r="B45" s="1564" t="s">
        <v>644</v>
      </c>
      <c r="C45" s="1315" t="s">
        <v>613</v>
      </c>
      <c r="D45" s="1552">
        <f aca="true" t="shared" si="7" ref="D45:P45">D44-D39</f>
        <v>-29318.42</v>
      </c>
      <c r="E45" s="1552">
        <f t="shared" si="7"/>
        <v>-31499</v>
      </c>
      <c r="F45" s="1552">
        <f t="shared" si="7"/>
        <v>-34131</v>
      </c>
      <c r="G45" s="1424">
        <f t="shared" si="7"/>
        <v>-33983</v>
      </c>
      <c r="H45" s="1424">
        <f>H44-H39</f>
        <v>-33294</v>
      </c>
      <c r="I45" s="1424">
        <f>I44-I39</f>
        <v>-35006</v>
      </c>
      <c r="J45" s="1552">
        <f>J44-J39</f>
        <v>-37274</v>
      </c>
      <c r="K45" s="1552">
        <v>-35072</v>
      </c>
      <c r="L45" s="1424">
        <f t="shared" si="7"/>
        <v>-34329</v>
      </c>
      <c r="M45" s="1552">
        <f t="shared" si="7"/>
        <v>-35531</v>
      </c>
      <c r="N45" s="1424">
        <f t="shared" si="7"/>
        <v>-7995</v>
      </c>
      <c r="O45" s="1424">
        <f t="shared" si="7"/>
        <v>0</v>
      </c>
      <c r="P45" s="1424">
        <f t="shared" si="7"/>
        <v>0</v>
      </c>
      <c r="Q45" s="1424">
        <f>Q44-Q39</f>
        <v>0</v>
      </c>
      <c r="R45" s="1679">
        <f>SUM(N45:Q45)</f>
        <v>-7995</v>
      </c>
      <c r="S45" s="1552">
        <f t="shared" si="2"/>
        <v>22.50147758295573</v>
      </c>
      <c r="T45" s="1228"/>
      <c r="U45" s="1424">
        <f>U44-U39</f>
        <v>0</v>
      </c>
      <c r="V45" s="1424">
        <f>V44-V39</f>
        <v>0</v>
      </c>
      <c r="W45" s="1424">
        <f>W44-W39</f>
        <v>0</v>
      </c>
    </row>
    <row r="46" ht="12.75">
      <c r="A46" s="1160"/>
    </row>
    <row r="47" spans="1:8" ht="12.75">
      <c r="A47" s="1537"/>
      <c r="B47" s="1593"/>
      <c r="C47" s="1566" t="s">
        <v>577</v>
      </c>
      <c r="H47" s="585" t="s">
        <v>577</v>
      </c>
    </row>
    <row r="48" ht="12.75">
      <c r="A48" s="1160"/>
    </row>
    <row r="49" spans="1:23" ht="14.25" hidden="1">
      <c r="A49" s="1157" t="s">
        <v>798</v>
      </c>
      <c r="R49" s="43"/>
      <c r="S49" s="43"/>
      <c r="T49" s="43"/>
      <c r="U49" s="43"/>
      <c r="V49" s="43"/>
      <c r="W49" s="43"/>
    </row>
    <row r="50" spans="1:23" ht="14.25" hidden="1">
      <c r="A50" s="1567" t="s">
        <v>799</v>
      </c>
      <c r="R50" s="43"/>
      <c r="S50" s="43"/>
      <c r="T50" s="43"/>
      <c r="U50" s="43"/>
      <c r="V50" s="43"/>
      <c r="W50" s="43"/>
    </row>
    <row r="51" spans="1:23" ht="14.25" hidden="1">
      <c r="A51" s="1568" t="s">
        <v>800</v>
      </c>
      <c r="R51" s="43"/>
      <c r="S51" s="43"/>
      <c r="T51" s="43"/>
      <c r="U51" s="43"/>
      <c r="V51" s="43"/>
      <c r="W51" s="43"/>
    </row>
    <row r="52" spans="1:23" ht="14.25" hidden="1">
      <c r="A52" s="1086"/>
      <c r="R52" s="43"/>
      <c r="S52" s="43"/>
      <c r="T52" s="43"/>
      <c r="U52" s="43"/>
      <c r="V52" s="43"/>
      <c r="W52" s="43"/>
    </row>
    <row r="53" spans="1:23" ht="12.75" hidden="1">
      <c r="A53" s="1160" t="s">
        <v>814</v>
      </c>
      <c r="R53" s="43"/>
      <c r="S53" s="43"/>
      <c r="T53" s="43"/>
      <c r="U53" s="43"/>
      <c r="V53" s="43"/>
      <c r="W53" s="43"/>
    </row>
    <row r="54" spans="1:23" ht="12.75" hidden="1">
      <c r="A54" s="1160"/>
      <c r="R54" s="43"/>
      <c r="S54" s="43"/>
      <c r="T54" s="43"/>
      <c r="U54" s="43"/>
      <c r="V54" s="43"/>
      <c r="W54" s="43"/>
    </row>
    <row r="55" spans="1:23" ht="12.75" hidden="1">
      <c r="A55" s="1160" t="s">
        <v>835</v>
      </c>
      <c r="R55" s="43"/>
      <c r="S55" s="43"/>
      <c r="T55" s="43"/>
      <c r="U55" s="43"/>
      <c r="V55" s="43"/>
      <c r="W55" s="43"/>
    </row>
    <row r="56" ht="12.75">
      <c r="A56" s="1160"/>
    </row>
    <row r="57" ht="12.75">
      <c r="A57" s="1160"/>
    </row>
    <row r="58" ht="12.75">
      <c r="A58" s="1160"/>
    </row>
    <row r="59" ht="12.75">
      <c r="A59" s="1160"/>
    </row>
    <row r="60" ht="12.75">
      <c r="A60" s="1160"/>
    </row>
    <row r="61" ht="12.75">
      <c r="A61" s="1160"/>
    </row>
  </sheetData>
  <sheetProtection/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7.7109375" style="43" customWidth="1"/>
    <col min="2" max="2" width="9.140625" style="43" hidden="1" customWidth="1"/>
    <col min="3" max="3" width="9.140625" style="781" customWidth="1"/>
    <col min="4" max="7" width="9.140625" style="43" hidden="1" customWidth="1"/>
    <col min="8" max="11" width="9.140625" style="585" hidden="1" customWidth="1"/>
    <col min="12" max="12" width="11.57421875" style="585" customWidth="1"/>
    <col min="13" max="13" width="11.421875" style="585" customWidth="1"/>
    <col min="14" max="14" width="9.8515625" style="585" customWidth="1"/>
    <col min="15" max="15" width="9.140625" style="585" customWidth="1"/>
    <col min="16" max="16" width="9.28125" style="585" customWidth="1"/>
    <col min="17" max="17" width="9.140625" style="585" customWidth="1"/>
    <col min="18" max="18" width="12.00390625" style="585" customWidth="1"/>
    <col min="19" max="19" width="9.140625" style="289" customWidth="1"/>
    <col min="20" max="20" width="3.421875" style="585" customWidth="1"/>
    <col min="21" max="21" width="12.57421875" style="585" hidden="1" customWidth="1"/>
    <col min="22" max="22" width="11.8515625" style="585" hidden="1" customWidth="1"/>
    <col min="23" max="23" width="12.00390625" style="585" hidden="1" customWidth="1"/>
    <col min="24" max="16384" width="9.140625" style="43" customWidth="1"/>
  </cols>
  <sheetData>
    <row r="1" spans="1:23" s="1369" customFormat="1" ht="15">
      <c r="A1" s="1408" t="s">
        <v>765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  <c r="Q1" s="1408"/>
      <c r="R1" s="1408"/>
      <c r="S1" s="1408"/>
      <c r="T1" s="1408"/>
      <c r="U1" s="1408"/>
      <c r="V1" s="1408"/>
      <c r="W1" s="1408"/>
    </row>
    <row r="2" spans="1:14" ht="21.75" customHeight="1">
      <c r="A2" s="1207" t="s">
        <v>688</v>
      </c>
      <c r="B2" s="1088"/>
      <c r="M2" s="1089"/>
      <c r="N2" s="1089"/>
    </row>
    <row r="3" spans="1:14" ht="12.75">
      <c r="A3" s="1093"/>
      <c r="M3" s="1089"/>
      <c r="N3" s="1089"/>
    </row>
    <row r="4" spans="1:14" ht="13.5" thickBot="1">
      <c r="A4" s="1160"/>
      <c r="B4" s="700"/>
      <c r="C4" s="783"/>
      <c r="D4" s="700"/>
      <c r="E4" s="700"/>
      <c r="M4" s="1089"/>
      <c r="N4" s="1089"/>
    </row>
    <row r="5" spans="1:14" ht="15.75" thickBot="1">
      <c r="A5" s="1087" t="s">
        <v>809</v>
      </c>
      <c r="B5" s="1091"/>
      <c r="C5" s="1415" t="s">
        <v>836</v>
      </c>
      <c r="D5" s="1409"/>
      <c r="E5" s="1409"/>
      <c r="F5" s="1409"/>
      <c r="G5" s="1409"/>
      <c r="H5" s="959"/>
      <c r="I5" s="960"/>
      <c r="J5" s="960"/>
      <c r="K5" s="960"/>
      <c r="L5" s="960"/>
      <c r="M5" s="1092"/>
      <c r="N5" s="1092"/>
    </row>
    <row r="6" spans="1:14" ht="23.25" customHeight="1" thickBot="1">
      <c r="A6" s="1093" t="s">
        <v>586</v>
      </c>
      <c r="M6" s="1089"/>
      <c r="N6" s="1089"/>
    </row>
    <row r="7" spans="1:23" ht="13.5" thickBot="1">
      <c r="A7" s="1680" t="s">
        <v>29</v>
      </c>
      <c r="B7" s="1095" t="s">
        <v>590</v>
      </c>
      <c r="C7" s="1095" t="s">
        <v>593</v>
      </c>
      <c r="D7" s="789"/>
      <c r="E7" s="787"/>
      <c r="F7" s="1095" t="s">
        <v>830</v>
      </c>
      <c r="G7" s="1681" t="s">
        <v>769</v>
      </c>
      <c r="H7" s="1098" t="s">
        <v>770</v>
      </c>
      <c r="I7" s="1098" t="s">
        <v>771</v>
      </c>
      <c r="J7" s="1098" t="s">
        <v>772</v>
      </c>
      <c r="K7" s="1098" t="s">
        <v>773</v>
      </c>
      <c r="L7" s="1211" t="s">
        <v>774</v>
      </c>
      <c r="M7" s="1211"/>
      <c r="N7" s="1211" t="s">
        <v>587</v>
      </c>
      <c r="O7" s="1211"/>
      <c r="P7" s="1211"/>
      <c r="Q7" s="1211"/>
      <c r="R7" s="1212" t="s">
        <v>776</v>
      </c>
      <c r="S7" s="1213" t="s">
        <v>589</v>
      </c>
      <c r="U7" s="1214" t="s">
        <v>777</v>
      </c>
      <c r="V7" s="1214"/>
      <c r="W7" s="1214"/>
    </row>
    <row r="8" spans="1:23" ht="13.5" thickBot="1">
      <c r="A8" s="1680"/>
      <c r="B8" s="1095"/>
      <c r="C8" s="1095"/>
      <c r="D8" s="799" t="s">
        <v>767</v>
      </c>
      <c r="E8" s="797" t="s">
        <v>768</v>
      </c>
      <c r="F8" s="1095"/>
      <c r="G8" s="1681"/>
      <c r="H8" s="1098"/>
      <c r="I8" s="1098"/>
      <c r="J8" s="1098"/>
      <c r="K8" s="1098"/>
      <c r="L8" s="1105" t="s">
        <v>33</v>
      </c>
      <c r="M8" s="1105" t="s">
        <v>34</v>
      </c>
      <c r="N8" s="1106" t="s">
        <v>600</v>
      </c>
      <c r="O8" s="1108"/>
      <c r="P8" s="1108"/>
      <c r="Q8" s="1109"/>
      <c r="R8" s="1105" t="s">
        <v>610</v>
      </c>
      <c r="S8" s="1216" t="s">
        <v>611</v>
      </c>
      <c r="U8" s="1217" t="s">
        <v>778</v>
      </c>
      <c r="V8" s="1218" t="s">
        <v>779</v>
      </c>
      <c r="W8" s="1218" t="s">
        <v>780</v>
      </c>
    </row>
    <row r="9" spans="1:23" ht="12.75">
      <c r="A9" s="1682" t="s">
        <v>612</v>
      </c>
      <c r="B9" s="806"/>
      <c r="C9" s="1328"/>
      <c r="D9" s="1221">
        <v>19</v>
      </c>
      <c r="E9" s="1222">
        <v>19</v>
      </c>
      <c r="F9" s="1683">
        <v>19</v>
      </c>
      <c r="G9" s="1222">
        <v>19</v>
      </c>
      <c r="H9" s="1223">
        <v>19</v>
      </c>
      <c r="I9" s="1223">
        <v>19</v>
      </c>
      <c r="J9" s="1223">
        <v>19</v>
      </c>
      <c r="K9" s="1163">
        <v>19</v>
      </c>
      <c r="L9" s="1224"/>
      <c r="M9" s="1224"/>
      <c r="N9" s="1162">
        <v>20</v>
      </c>
      <c r="O9" s="1373"/>
      <c r="P9" s="1374"/>
      <c r="Q9" s="1684"/>
      <c r="R9" s="1170" t="s">
        <v>613</v>
      </c>
      <c r="S9" s="1227" t="s">
        <v>613</v>
      </c>
      <c r="T9" s="1228"/>
      <c r="U9" s="1229"/>
      <c r="V9" s="1229"/>
      <c r="W9" s="1163"/>
    </row>
    <row r="10" spans="1:23" ht="13.5" thickBot="1">
      <c r="A10" s="1685" t="s">
        <v>614</v>
      </c>
      <c r="B10" s="820"/>
      <c r="C10" s="1332"/>
      <c r="D10" s="1231">
        <v>15</v>
      </c>
      <c r="E10" s="1232">
        <v>15</v>
      </c>
      <c r="F10" s="1686">
        <v>15</v>
      </c>
      <c r="G10" s="1232">
        <v>15</v>
      </c>
      <c r="H10" s="1233">
        <v>15</v>
      </c>
      <c r="I10" s="1233">
        <v>15</v>
      </c>
      <c r="J10" s="1233">
        <v>15</v>
      </c>
      <c r="K10" s="1165">
        <v>16.055</v>
      </c>
      <c r="L10" s="1234"/>
      <c r="M10" s="1234"/>
      <c r="N10" s="1164">
        <v>16.252</v>
      </c>
      <c r="O10" s="1376"/>
      <c r="P10" s="1377"/>
      <c r="Q10" s="1687"/>
      <c r="R10" s="1233" t="s">
        <v>613</v>
      </c>
      <c r="S10" s="1236" t="s">
        <v>613</v>
      </c>
      <c r="T10" s="1228"/>
      <c r="U10" s="1237"/>
      <c r="V10" s="1237"/>
      <c r="W10" s="1165"/>
    </row>
    <row r="11" spans="1:23" ht="12.75">
      <c r="A11" s="1688" t="s">
        <v>615</v>
      </c>
      <c r="B11" s="832" t="s">
        <v>616</v>
      </c>
      <c r="C11" s="1336" t="s">
        <v>617</v>
      </c>
      <c r="D11" s="1239">
        <v>4746</v>
      </c>
      <c r="E11" s="1240">
        <v>4798</v>
      </c>
      <c r="F11" s="1356">
        <v>4874</v>
      </c>
      <c r="G11" s="1240">
        <v>4864</v>
      </c>
      <c r="H11" s="1166">
        <v>5349</v>
      </c>
      <c r="I11" s="1166">
        <v>5737</v>
      </c>
      <c r="J11" s="1167">
        <v>5498</v>
      </c>
      <c r="K11" s="1166">
        <v>5125</v>
      </c>
      <c r="L11" s="1241" t="s">
        <v>613</v>
      </c>
      <c r="M11" s="1241" t="s">
        <v>613</v>
      </c>
      <c r="N11" s="1168">
        <v>5272</v>
      </c>
      <c r="O11" s="1345"/>
      <c r="P11" s="1338"/>
      <c r="Q11" s="1166"/>
      <c r="R11" s="1166" t="s">
        <v>613</v>
      </c>
      <c r="S11" s="1245" t="s">
        <v>613</v>
      </c>
      <c r="T11" s="1228"/>
      <c r="U11" s="1246"/>
      <c r="V11" s="1246"/>
      <c r="W11" s="1166"/>
    </row>
    <row r="12" spans="1:23" ht="12.75">
      <c r="A12" s="1689" t="s">
        <v>618</v>
      </c>
      <c r="B12" s="847" t="s">
        <v>619</v>
      </c>
      <c r="C12" s="1336" t="s">
        <v>620</v>
      </c>
      <c r="D12" s="1239">
        <v>-4512</v>
      </c>
      <c r="E12" s="1240">
        <v>-4656</v>
      </c>
      <c r="F12" s="1356">
        <v>-4815</v>
      </c>
      <c r="G12" s="1240">
        <v>4806</v>
      </c>
      <c r="H12" s="1166">
        <v>5290</v>
      </c>
      <c r="I12" s="1166">
        <v>5602</v>
      </c>
      <c r="J12" s="1166">
        <v>5135</v>
      </c>
      <c r="K12" s="1166">
        <v>4687</v>
      </c>
      <c r="L12" s="1248" t="s">
        <v>613</v>
      </c>
      <c r="M12" s="1248" t="s">
        <v>613</v>
      </c>
      <c r="N12" s="1169">
        <v>4833</v>
      </c>
      <c r="O12" s="1339"/>
      <c r="P12" s="1340"/>
      <c r="Q12" s="1166"/>
      <c r="R12" s="1166" t="s">
        <v>613</v>
      </c>
      <c r="S12" s="1245" t="s">
        <v>613</v>
      </c>
      <c r="T12" s="1228"/>
      <c r="U12" s="1240"/>
      <c r="V12" s="1240"/>
      <c r="W12" s="1166"/>
    </row>
    <row r="13" spans="1:23" ht="12.75">
      <c r="A13" s="1689" t="s">
        <v>621</v>
      </c>
      <c r="B13" s="847" t="s">
        <v>781</v>
      </c>
      <c r="C13" s="1336" t="s">
        <v>623</v>
      </c>
      <c r="D13" s="1239">
        <v>24</v>
      </c>
      <c r="E13" s="1240">
        <v>24</v>
      </c>
      <c r="F13" s="1356">
        <v>28</v>
      </c>
      <c r="G13" s="1240">
        <v>31</v>
      </c>
      <c r="H13" s="1166">
        <v>32</v>
      </c>
      <c r="I13" s="1166">
        <v>33</v>
      </c>
      <c r="J13" s="1166">
        <v>31</v>
      </c>
      <c r="K13" s="1166">
        <v>23</v>
      </c>
      <c r="L13" s="1248" t="s">
        <v>613</v>
      </c>
      <c r="M13" s="1248" t="s">
        <v>613</v>
      </c>
      <c r="N13" s="1169">
        <v>3</v>
      </c>
      <c r="O13" s="1339"/>
      <c r="P13" s="1340"/>
      <c r="Q13" s="1166"/>
      <c r="R13" s="1166" t="s">
        <v>613</v>
      </c>
      <c r="S13" s="1245" t="s">
        <v>613</v>
      </c>
      <c r="T13" s="1228"/>
      <c r="U13" s="1240"/>
      <c r="V13" s="1240"/>
      <c r="W13" s="1166"/>
    </row>
    <row r="14" spans="1:23" ht="12.75">
      <c r="A14" s="1689" t="s">
        <v>624</v>
      </c>
      <c r="B14" s="847" t="s">
        <v>782</v>
      </c>
      <c r="C14" s="1336" t="s">
        <v>613</v>
      </c>
      <c r="D14" s="1239">
        <v>50</v>
      </c>
      <c r="E14" s="1240">
        <v>305</v>
      </c>
      <c r="F14" s="1356">
        <v>337</v>
      </c>
      <c r="G14" s="1240">
        <v>364</v>
      </c>
      <c r="H14" s="1166">
        <v>543</v>
      </c>
      <c r="I14" s="1166">
        <v>66</v>
      </c>
      <c r="J14" s="1166">
        <v>366</v>
      </c>
      <c r="K14" s="1166">
        <v>416</v>
      </c>
      <c r="L14" s="1248" t="s">
        <v>613</v>
      </c>
      <c r="M14" s="1248" t="s">
        <v>613</v>
      </c>
      <c r="N14" s="1169">
        <v>5402</v>
      </c>
      <c r="O14" s="1339"/>
      <c r="P14" s="1340"/>
      <c r="Q14" s="1166"/>
      <c r="R14" s="1166" t="s">
        <v>613</v>
      </c>
      <c r="S14" s="1245" t="s">
        <v>613</v>
      </c>
      <c r="T14" s="1228"/>
      <c r="U14" s="1240"/>
      <c r="V14" s="1240"/>
      <c r="W14" s="1166"/>
    </row>
    <row r="15" spans="1:23" ht="13.5" thickBot="1">
      <c r="A15" s="1682" t="s">
        <v>626</v>
      </c>
      <c r="B15" s="853" t="s">
        <v>783</v>
      </c>
      <c r="C15" s="1217" t="s">
        <v>628</v>
      </c>
      <c r="D15" s="1251">
        <v>917</v>
      </c>
      <c r="E15" s="1252">
        <v>1150</v>
      </c>
      <c r="F15" s="1362">
        <v>970</v>
      </c>
      <c r="G15" s="1252">
        <v>1018</v>
      </c>
      <c r="H15" s="1170">
        <v>1234</v>
      </c>
      <c r="I15" s="1170">
        <v>1727</v>
      </c>
      <c r="J15" s="1170">
        <v>1276</v>
      </c>
      <c r="K15" s="1170">
        <v>1241</v>
      </c>
      <c r="L15" s="1253" t="s">
        <v>613</v>
      </c>
      <c r="M15" s="1253" t="s">
        <v>613</v>
      </c>
      <c r="N15" s="1171">
        <v>2000</v>
      </c>
      <c r="O15" s="1341"/>
      <c r="P15" s="1340"/>
      <c r="Q15" s="1170"/>
      <c r="R15" s="1170" t="s">
        <v>613</v>
      </c>
      <c r="S15" s="1227" t="s">
        <v>613</v>
      </c>
      <c r="T15" s="1228"/>
      <c r="U15" s="1232"/>
      <c r="V15" s="1232"/>
      <c r="W15" s="1170"/>
    </row>
    <row r="16" spans="1:23" ht="13.5" thickBot="1">
      <c r="A16" s="1690" t="s">
        <v>629</v>
      </c>
      <c r="B16" s="1691"/>
      <c r="C16" s="1692"/>
      <c r="D16" s="1693">
        <v>1254</v>
      </c>
      <c r="E16" s="1267">
        <v>1655</v>
      </c>
      <c r="F16" s="1401">
        <v>1438</v>
      </c>
      <c r="G16" s="1267">
        <v>1471</v>
      </c>
      <c r="H16" s="1693">
        <f>H11-H12+H13+H14+H15</f>
        <v>1868</v>
      </c>
      <c r="I16" s="1267">
        <f>I11-I12+I13+I14+I15</f>
        <v>1961</v>
      </c>
      <c r="J16" s="1267">
        <f>J11-J12+J13+J14+J15</f>
        <v>2036</v>
      </c>
      <c r="K16" s="1267">
        <f>K11-K12+K13+K14+K15</f>
        <v>2118</v>
      </c>
      <c r="L16" s="1261" t="s">
        <v>613</v>
      </c>
      <c r="M16" s="1261" t="s">
        <v>613</v>
      </c>
      <c r="N16" s="1401">
        <f>N11-N12+N13+N14+N15</f>
        <v>7844</v>
      </c>
      <c r="O16" s="1401"/>
      <c r="P16" s="1401"/>
      <c r="Q16" s="1267"/>
      <c r="R16" s="1260" t="s">
        <v>613</v>
      </c>
      <c r="S16" s="1266" t="s">
        <v>613</v>
      </c>
      <c r="T16" s="1228"/>
      <c r="U16" s="1267">
        <f>U11-U12+U13+U14+U15</f>
        <v>0</v>
      </c>
      <c r="V16" s="1267">
        <f>V11-V12+V13+V14+V15</f>
        <v>0</v>
      </c>
      <c r="W16" s="1267">
        <f>W11-W12+W13+W14+W15</f>
        <v>0</v>
      </c>
    </row>
    <row r="17" spans="1:23" ht="12.75">
      <c r="A17" s="1682" t="s">
        <v>630</v>
      </c>
      <c r="B17" s="832" t="s">
        <v>631</v>
      </c>
      <c r="C17" s="1217">
        <v>401</v>
      </c>
      <c r="D17" s="1251">
        <v>242</v>
      </c>
      <c r="E17" s="1252">
        <v>152</v>
      </c>
      <c r="F17" s="1362">
        <v>68</v>
      </c>
      <c r="G17" s="1252">
        <v>68</v>
      </c>
      <c r="H17" s="1170">
        <v>68</v>
      </c>
      <c r="I17" s="1170">
        <v>144</v>
      </c>
      <c r="J17" s="1170">
        <v>371</v>
      </c>
      <c r="K17" s="1170">
        <v>447</v>
      </c>
      <c r="L17" s="1241" t="s">
        <v>613</v>
      </c>
      <c r="M17" s="1241" t="s">
        <v>613</v>
      </c>
      <c r="N17" s="1171">
        <v>447</v>
      </c>
      <c r="O17" s="1337"/>
      <c r="P17" s="1340"/>
      <c r="Q17" s="1170"/>
      <c r="R17" s="1170" t="s">
        <v>613</v>
      </c>
      <c r="S17" s="1227" t="s">
        <v>613</v>
      </c>
      <c r="T17" s="1228"/>
      <c r="U17" s="1268"/>
      <c r="V17" s="1268"/>
      <c r="W17" s="1170"/>
    </row>
    <row r="18" spans="1:23" ht="12.75">
      <c r="A18" s="1689" t="s">
        <v>632</v>
      </c>
      <c r="B18" s="847" t="s">
        <v>633</v>
      </c>
      <c r="C18" s="1336" t="s">
        <v>634</v>
      </c>
      <c r="D18" s="1239">
        <v>497</v>
      </c>
      <c r="E18" s="1240">
        <v>475</v>
      </c>
      <c r="F18" s="1356">
        <v>253</v>
      </c>
      <c r="G18" s="1240">
        <v>420</v>
      </c>
      <c r="H18" s="1166">
        <v>515</v>
      </c>
      <c r="I18" s="1166">
        <v>760</v>
      </c>
      <c r="J18" s="1166">
        <v>399</v>
      </c>
      <c r="K18" s="1166">
        <v>720</v>
      </c>
      <c r="L18" s="1248" t="s">
        <v>613</v>
      </c>
      <c r="M18" s="1248" t="s">
        <v>613</v>
      </c>
      <c r="N18" s="1169">
        <v>731</v>
      </c>
      <c r="O18" s="1339"/>
      <c r="P18" s="1340"/>
      <c r="Q18" s="1166"/>
      <c r="R18" s="1166" t="s">
        <v>613</v>
      </c>
      <c r="S18" s="1245" t="s">
        <v>613</v>
      </c>
      <c r="T18" s="1228"/>
      <c r="U18" s="1240"/>
      <c r="V18" s="1240"/>
      <c r="W18" s="1166"/>
    </row>
    <row r="19" spans="1:23" ht="12.75">
      <c r="A19" s="1689" t="s">
        <v>635</v>
      </c>
      <c r="B19" s="847" t="s">
        <v>763</v>
      </c>
      <c r="C19" s="1336" t="s">
        <v>613</v>
      </c>
      <c r="D19" s="1239">
        <v>0</v>
      </c>
      <c r="E19" s="1240">
        <v>0</v>
      </c>
      <c r="F19" s="1356">
        <v>0</v>
      </c>
      <c r="G19" s="1240">
        <v>0</v>
      </c>
      <c r="H19" s="1166">
        <v>0</v>
      </c>
      <c r="I19" s="1166">
        <v>0</v>
      </c>
      <c r="J19" s="1166">
        <v>0</v>
      </c>
      <c r="K19" s="1166">
        <v>0</v>
      </c>
      <c r="L19" s="1248" t="s">
        <v>613</v>
      </c>
      <c r="M19" s="1248" t="s">
        <v>613</v>
      </c>
      <c r="N19" s="1169">
        <v>0</v>
      </c>
      <c r="O19" s="1339"/>
      <c r="P19" s="1340"/>
      <c r="Q19" s="1166"/>
      <c r="R19" s="1166" t="s">
        <v>613</v>
      </c>
      <c r="S19" s="1245" t="s">
        <v>613</v>
      </c>
      <c r="T19" s="1228"/>
      <c r="U19" s="1240"/>
      <c r="V19" s="1240"/>
      <c r="W19" s="1166"/>
    </row>
    <row r="20" spans="1:23" ht="12.75">
      <c r="A20" s="1689" t="s">
        <v>637</v>
      </c>
      <c r="B20" s="847" t="s">
        <v>636</v>
      </c>
      <c r="C20" s="1336" t="s">
        <v>613</v>
      </c>
      <c r="D20" s="1239">
        <v>475</v>
      </c>
      <c r="E20" s="1240">
        <v>479</v>
      </c>
      <c r="F20" s="1356">
        <v>705</v>
      </c>
      <c r="G20" s="1240">
        <v>926</v>
      </c>
      <c r="H20" s="1166">
        <v>1191</v>
      </c>
      <c r="I20" s="1166">
        <v>886</v>
      </c>
      <c r="J20" s="1166">
        <v>976</v>
      </c>
      <c r="K20" s="1166">
        <v>945</v>
      </c>
      <c r="L20" s="1248" t="s">
        <v>613</v>
      </c>
      <c r="M20" s="1248" t="s">
        <v>613</v>
      </c>
      <c r="N20" s="1169">
        <v>5890</v>
      </c>
      <c r="O20" s="1339"/>
      <c r="P20" s="1340"/>
      <c r="Q20" s="1166"/>
      <c r="R20" s="1166" t="s">
        <v>613</v>
      </c>
      <c r="S20" s="1245" t="s">
        <v>613</v>
      </c>
      <c r="T20" s="1228"/>
      <c r="U20" s="1240"/>
      <c r="V20" s="1240"/>
      <c r="W20" s="1166"/>
    </row>
    <row r="21" spans="1:23" ht="13.5" thickBot="1">
      <c r="A21" s="1685" t="s">
        <v>639</v>
      </c>
      <c r="B21" s="879"/>
      <c r="C21" s="1343" t="s">
        <v>613</v>
      </c>
      <c r="D21" s="1239">
        <v>0</v>
      </c>
      <c r="E21" s="1240">
        <v>0</v>
      </c>
      <c r="F21" s="1356">
        <v>0</v>
      </c>
      <c r="G21" s="1232">
        <v>0</v>
      </c>
      <c r="H21" s="1172">
        <v>0</v>
      </c>
      <c r="I21" s="1172">
        <v>0</v>
      </c>
      <c r="J21" s="1172">
        <v>0</v>
      </c>
      <c r="K21" s="1172">
        <v>0</v>
      </c>
      <c r="L21" s="1234" t="s">
        <v>613</v>
      </c>
      <c r="M21" s="1234" t="s">
        <v>613</v>
      </c>
      <c r="N21" s="1173">
        <v>0</v>
      </c>
      <c r="O21" s="1341"/>
      <c r="P21" s="1694"/>
      <c r="Q21" s="1172"/>
      <c r="R21" s="1172" t="s">
        <v>613</v>
      </c>
      <c r="S21" s="1272" t="s">
        <v>613</v>
      </c>
      <c r="T21" s="1228"/>
      <c r="U21" s="1273"/>
      <c r="V21" s="1273"/>
      <c r="W21" s="1172"/>
    </row>
    <row r="22" spans="1:24" ht="14.25">
      <c r="A22" s="1695" t="s">
        <v>641</v>
      </c>
      <c r="B22" s="832" t="s">
        <v>642</v>
      </c>
      <c r="C22" s="1696" t="s">
        <v>613</v>
      </c>
      <c r="D22" s="1275">
        <v>5931</v>
      </c>
      <c r="E22" s="1246">
        <v>6054</v>
      </c>
      <c r="F22" s="1697">
        <v>6752</v>
      </c>
      <c r="G22" s="1268">
        <v>6825</v>
      </c>
      <c r="H22" s="1176">
        <v>8064</v>
      </c>
      <c r="I22" s="1176">
        <v>7481</v>
      </c>
      <c r="J22" s="1193">
        <v>7193</v>
      </c>
      <c r="K22" s="1193">
        <v>12775</v>
      </c>
      <c r="L22" s="1194">
        <f>L35</f>
        <v>7477</v>
      </c>
      <c r="M22" s="1205">
        <f>M35</f>
        <v>7651</v>
      </c>
      <c r="N22" s="1179">
        <v>2169</v>
      </c>
      <c r="O22" s="1345"/>
      <c r="P22" s="1330"/>
      <c r="Q22" s="1176"/>
      <c r="R22" s="1176">
        <f>SUM(N22:Q22)</f>
        <v>2169</v>
      </c>
      <c r="S22" s="1302">
        <f>(R22/M22)*100</f>
        <v>28.349235394066135</v>
      </c>
      <c r="T22" s="1228"/>
      <c r="U22" s="1246"/>
      <c r="V22" s="1246"/>
      <c r="W22" s="1176"/>
      <c r="X22" s="781"/>
    </row>
    <row r="23" spans="1:23" ht="14.25">
      <c r="A23" s="1689" t="s">
        <v>643</v>
      </c>
      <c r="B23" s="847" t="s">
        <v>644</v>
      </c>
      <c r="C23" s="1336" t="s">
        <v>613</v>
      </c>
      <c r="D23" s="1239">
        <v>0</v>
      </c>
      <c r="E23" s="1240">
        <v>0</v>
      </c>
      <c r="F23" s="1356">
        <v>0</v>
      </c>
      <c r="G23" s="1240">
        <v>0</v>
      </c>
      <c r="H23" s="1183">
        <v>0</v>
      </c>
      <c r="I23" s="1183">
        <v>0</v>
      </c>
      <c r="J23" s="1183">
        <v>0</v>
      </c>
      <c r="K23" s="1183">
        <v>0</v>
      </c>
      <c r="L23" s="1196"/>
      <c r="M23" s="1204"/>
      <c r="N23" s="1186"/>
      <c r="O23" s="1337"/>
      <c r="P23" s="1338"/>
      <c r="Q23" s="1183"/>
      <c r="R23" s="1183">
        <f aca="true" t="shared" si="0" ref="R23:R45">SUM(N23:Q23)</f>
        <v>0</v>
      </c>
      <c r="S23" s="1350" t="e">
        <f aca="true" t="shared" si="1" ref="S23:S45">(R23/M23)*100</f>
        <v>#DIV/0!</v>
      </c>
      <c r="T23" s="1228"/>
      <c r="U23" s="1240"/>
      <c r="V23" s="1240"/>
      <c r="W23" s="1183"/>
    </row>
    <row r="24" spans="1:23" ht="15" thickBot="1">
      <c r="A24" s="1685" t="s">
        <v>645</v>
      </c>
      <c r="B24" s="879" t="s">
        <v>644</v>
      </c>
      <c r="C24" s="1343">
        <v>672</v>
      </c>
      <c r="D24" s="1282">
        <v>1249</v>
      </c>
      <c r="E24" s="1283">
        <v>1196</v>
      </c>
      <c r="F24" s="1698">
        <v>1300</v>
      </c>
      <c r="G24" s="1232">
        <v>1350</v>
      </c>
      <c r="H24" s="1189">
        <v>1700</v>
      </c>
      <c r="I24" s="1189">
        <v>1800</v>
      </c>
      <c r="J24" s="1189">
        <v>1902</v>
      </c>
      <c r="K24" s="1189">
        <v>2797</v>
      </c>
      <c r="L24" s="1324">
        <f>SUM(L25:L29)</f>
        <v>1500</v>
      </c>
      <c r="M24" s="1709">
        <f>SUM(M25:M29)</f>
        <v>1500</v>
      </c>
      <c r="N24" s="1192">
        <v>383</v>
      </c>
      <c r="O24" s="1351"/>
      <c r="P24" s="1353"/>
      <c r="Q24" s="1198"/>
      <c r="R24" s="1189">
        <f t="shared" si="0"/>
        <v>383</v>
      </c>
      <c r="S24" s="1355">
        <f t="shared" si="1"/>
        <v>25.533333333333335</v>
      </c>
      <c r="T24" s="1228"/>
      <c r="U24" s="1232"/>
      <c r="V24" s="1232"/>
      <c r="W24" s="1189"/>
    </row>
    <row r="25" spans="1:24" ht="14.25">
      <c r="A25" s="1688" t="s">
        <v>646</v>
      </c>
      <c r="B25" s="986" t="s">
        <v>784</v>
      </c>
      <c r="C25" s="1696">
        <v>501</v>
      </c>
      <c r="D25" s="1239">
        <v>970</v>
      </c>
      <c r="E25" s="1240">
        <v>842</v>
      </c>
      <c r="F25" s="1240">
        <v>873</v>
      </c>
      <c r="G25" s="1268">
        <v>999</v>
      </c>
      <c r="H25" s="1193">
        <v>1489</v>
      </c>
      <c r="I25" s="1193">
        <v>1339</v>
      </c>
      <c r="J25" s="1193">
        <v>1003</v>
      </c>
      <c r="K25" s="1193">
        <v>1116</v>
      </c>
      <c r="L25" s="1194">
        <v>200</v>
      </c>
      <c r="M25" s="1205">
        <v>200</v>
      </c>
      <c r="N25" s="1194">
        <v>193</v>
      </c>
      <c r="O25" s="1337"/>
      <c r="P25" s="1337"/>
      <c r="Q25" s="1277"/>
      <c r="R25" s="1180">
        <f t="shared" si="0"/>
        <v>193</v>
      </c>
      <c r="S25" s="1302">
        <f t="shared" si="1"/>
        <v>96.5</v>
      </c>
      <c r="T25" s="1228"/>
      <c r="U25" s="1268"/>
      <c r="V25" s="1268"/>
      <c r="W25" s="1193"/>
      <c r="X25" s="634"/>
    </row>
    <row r="26" spans="1:24" ht="14.25">
      <c r="A26" s="1689" t="s">
        <v>648</v>
      </c>
      <c r="B26" s="998" t="s">
        <v>785</v>
      </c>
      <c r="C26" s="1336">
        <v>502</v>
      </c>
      <c r="D26" s="1239">
        <v>441</v>
      </c>
      <c r="E26" s="1240">
        <v>449</v>
      </c>
      <c r="F26" s="1240">
        <v>410</v>
      </c>
      <c r="G26" s="1240">
        <v>379</v>
      </c>
      <c r="H26" s="1183">
        <v>555</v>
      </c>
      <c r="I26" s="1183">
        <v>498</v>
      </c>
      <c r="J26" s="1183">
        <v>491</v>
      </c>
      <c r="K26" s="1183">
        <v>455</v>
      </c>
      <c r="L26" s="1196">
        <v>490</v>
      </c>
      <c r="M26" s="1204">
        <v>490</v>
      </c>
      <c r="N26" s="1196">
        <v>76</v>
      </c>
      <c r="O26" s="1337"/>
      <c r="P26" s="1337"/>
      <c r="Q26" s="1280"/>
      <c r="R26" s="1184">
        <f t="shared" si="0"/>
        <v>76</v>
      </c>
      <c r="S26" s="1350">
        <f t="shared" si="1"/>
        <v>15.510204081632653</v>
      </c>
      <c r="T26" s="1228"/>
      <c r="U26" s="1240"/>
      <c r="V26" s="1240"/>
      <c r="W26" s="1183"/>
      <c r="X26" s="634"/>
    </row>
    <row r="27" spans="1:24" ht="14.25">
      <c r="A27" s="1689" t="s">
        <v>650</v>
      </c>
      <c r="B27" s="998" t="s">
        <v>786</v>
      </c>
      <c r="C27" s="1336">
        <v>504</v>
      </c>
      <c r="D27" s="1239">
        <v>0</v>
      </c>
      <c r="E27" s="1240">
        <v>0</v>
      </c>
      <c r="F27" s="1240">
        <v>0</v>
      </c>
      <c r="G27" s="1240">
        <v>0</v>
      </c>
      <c r="H27" s="1183">
        <v>0</v>
      </c>
      <c r="I27" s="1183">
        <v>0</v>
      </c>
      <c r="J27" s="1183">
        <v>0</v>
      </c>
      <c r="K27" s="1183">
        <v>0</v>
      </c>
      <c r="L27" s="1196"/>
      <c r="M27" s="1204"/>
      <c r="N27" s="1196">
        <v>0</v>
      </c>
      <c r="O27" s="1337"/>
      <c r="P27" s="1337"/>
      <c r="Q27" s="1280"/>
      <c r="R27" s="1184">
        <f t="shared" si="0"/>
        <v>0</v>
      </c>
      <c r="S27" s="1350" t="e">
        <f t="shared" si="1"/>
        <v>#DIV/0!</v>
      </c>
      <c r="T27" s="1228"/>
      <c r="U27" s="1240"/>
      <c r="V27" s="1240"/>
      <c r="W27" s="1183"/>
      <c r="X27" s="634"/>
    </row>
    <row r="28" spans="1:24" ht="14.25">
      <c r="A28" s="1689" t="s">
        <v>652</v>
      </c>
      <c r="B28" s="998" t="s">
        <v>787</v>
      </c>
      <c r="C28" s="1336">
        <v>511</v>
      </c>
      <c r="D28" s="1239">
        <v>250</v>
      </c>
      <c r="E28" s="1240">
        <v>317</v>
      </c>
      <c r="F28" s="1240">
        <v>662</v>
      </c>
      <c r="G28" s="1240">
        <v>299</v>
      </c>
      <c r="H28" s="1183">
        <v>591</v>
      </c>
      <c r="I28" s="1183">
        <v>386</v>
      </c>
      <c r="J28" s="1183">
        <v>699</v>
      </c>
      <c r="K28" s="1183">
        <v>484</v>
      </c>
      <c r="L28" s="1196">
        <v>700</v>
      </c>
      <c r="M28" s="1204">
        <v>700</v>
      </c>
      <c r="N28" s="1196">
        <v>4</v>
      </c>
      <c r="O28" s="1337"/>
      <c r="P28" s="1337"/>
      <c r="Q28" s="1280"/>
      <c r="R28" s="1184">
        <f t="shared" si="0"/>
        <v>4</v>
      </c>
      <c r="S28" s="1350">
        <f t="shared" si="1"/>
        <v>0.5714285714285714</v>
      </c>
      <c r="T28" s="1228"/>
      <c r="U28" s="1240"/>
      <c r="V28" s="1240"/>
      <c r="W28" s="1183"/>
      <c r="X28" s="634"/>
    </row>
    <row r="29" spans="1:24" ht="14.25">
      <c r="A29" s="1689" t="s">
        <v>654</v>
      </c>
      <c r="B29" s="998" t="s">
        <v>788</v>
      </c>
      <c r="C29" s="1336">
        <v>518</v>
      </c>
      <c r="D29" s="1239">
        <v>476</v>
      </c>
      <c r="E29" s="1240">
        <v>395</v>
      </c>
      <c r="F29" s="1240">
        <v>342</v>
      </c>
      <c r="G29" s="1240">
        <v>472</v>
      </c>
      <c r="H29" s="1183">
        <v>421</v>
      </c>
      <c r="I29" s="1183">
        <v>335</v>
      </c>
      <c r="J29" s="1183">
        <v>254</v>
      </c>
      <c r="K29" s="1183">
        <v>376</v>
      </c>
      <c r="L29" s="1196">
        <v>110</v>
      </c>
      <c r="M29" s="1204">
        <v>110</v>
      </c>
      <c r="N29" s="1196">
        <v>64</v>
      </c>
      <c r="O29" s="1337"/>
      <c r="P29" s="1337"/>
      <c r="Q29" s="1280"/>
      <c r="R29" s="1184">
        <f t="shared" si="0"/>
        <v>64</v>
      </c>
      <c r="S29" s="1350">
        <f t="shared" si="1"/>
        <v>58.18181818181818</v>
      </c>
      <c r="T29" s="1228"/>
      <c r="U29" s="1240"/>
      <c r="V29" s="1240"/>
      <c r="W29" s="1183"/>
      <c r="X29" s="634"/>
    </row>
    <row r="30" spans="1:24" ht="14.25">
      <c r="A30" s="1689" t="s">
        <v>656</v>
      </c>
      <c r="B30" s="998" t="s">
        <v>789</v>
      </c>
      <c r="C30" s="1336">
        <v>521</v>
      </c>
      <c r="D30" s="1239">
        <v>3261</v>
      </c>
      <c r="E30" s="1240">
        <v>3450</v>
      </c>
      <c r="F30" s="1240">
        <v>3902</v>
      </c>
      <c r="G30" s="1240">
        <v>3956</v>
      </c>
      <c r="H30" s="1183">
        <v>4219</v>
      </c>
      <c r="I30" s="1183">
        <v>4044</v>
      </c>
      <c r="J30" s="1183">
        <v>4072</v>
      </c>
      <c r="K30" s="1183">
        <v>4294</v>
      </c>
      <c r="L30" s="1196">
        <v>4261</v>
      </c>
      <c r="M30" s="1204">
        <v>4390</v>
      </c>
      <c r="N30" s="1196">
        <v>1104</v>
      </c>
      <c r="O30" s="1337"/>
      <c r="P30" s="1337"/>
      <c r="Q30" s="1280"/>
      <c r="R30" s="1184">
        <f t="shared" si="0"/>
        <v>1104</v>
      </c>
      <c r="S30" s="1350">
        <f t="shared" si="1"/>
        <v>25.148063781321184</v>
      </c>
      <c r="T30" s="1228"/>
      <c r="U30" s="1240"/>
      <c r="V30" s="1240"/>
      <c r="W30" s="1183"/>
      <c r="X30" s="634"/>
    </row>
    <row r="31" spans="1:24" ht="14.25">
      <c r="A31" s="1689" t="s">
        <v>658</v>
      </c>
      <c r="B31" s="998" t="s">
        <v>790</v>
      </c>
      <c r="C31" s="1336" t="s">
        <v>660</v>
      </c>
      <c r="D31" s="1239">
        <v>1234</v>
      </c>
      <c r="E31" s="1240">
        <v>1343</v>
      </c>
      <c r="F31" s="1240">
        <v>1341</v>
      </c>
      <c r="G31" s="1240">
        <v>1425</v>
      </c>
      <c r="H31" s="1183">
        <v>1489</v>
      </c>
      <c r="I31" s="1183">
        <v>1426</v>
      </c>
      <c r="J31" s="1183">
        <v>1369</v>
      </c>
      <c r="K31" s="1183">
        <v>1480</v>
      </c>
      <c r="L31" s="1196">
        <v>1491</v>
      </c>
      <c r="M31" s="1204">
        <v>1536</v>
      </c>
      <c r="N31" s="1196">
        <v>387</v>
      </c>
      <c r="O31" s="1337"/>
      <c r="P31" s="1337"/>
      <c r="Q31" s="1280"/>
      <c r="R31" s="1184">
        <f t="shared" si="0"/>
        <v>387</v>
      </c>
      <c r="S31" s="1350">
        <f t="shared" si="1"/>
        <v>25.1953125</v>
      </c>
      <c r="T31" s="1228"/>
      <c r="U31" s="1240"/>
      <c r="V31" s="1240"/>
      <c r="W31" s="1183"/>
      <c r="X31" s="634"/>
    </row>
    <row r="32" spans="1:24" ht="14.25">
      <c r="A32" s="1689" t="s">
        <v>661</v>
      </c>
      <c r="B32" s="998" t="s">
        <v>791</v>
      </c>
      <c r="C32" s="1336">
        <v>557</v>
      </c>
      <c r="D32" s="1239">
        <v>0</v>
      </c>
      <c r="E32" s="1240">
        <v>0</v>
      </c>
      <c r="F32" s="1240">
        <v>0</v>
      </c>
      <c r="G32" s="1240">
        <v>0</v>
      </c>
      <c r="H32" s="1183">
        <v>0</v>
      </c>
      <c r="I32" s="1183">
        <v>0</v>
      </c>
      <c r="J32" s="1183">
        <v>0</v>
      </c>
      <c r="K32" s="1183">
        <v>0</v>
      </c>
      <c r="L32" s="1196"/>
      <c r="M32" s="1204"/>
      <c r="N32" s="1196">
        <v>0</v>
      </c>
      <c r="O32" s="1337"/>
      <c r="P32" s="1337"/>
      <c r="Q32" s="1280"/>
      <c r="R32" s="1184">
        <f t="shared" si="0"/>
        <v>0</v>
      </c>
      <c r="S32" s="1350" t="e">
        <f t="shared" si="1"/>
        <v>#DIV/0!</v>
      </c>
      <c r="T32" s="1228"/>
      <c r="U32" s="1240"/>
      <c r="V32" s="1240"/>
      <c r="W32" s="1183"/>
      <c r="X32" s="634"/>
    </row>
    <row r="33" spans="1:24" ht="14.25">
      <c r="A33" s="1689" t="s">
        <v>663</v>
      </c>
      <c r="B33" s="998" t="s">
        <v>792</v>
      </c>
      <c r="C33" s="1336">
        <v>551</v>
      </c>
      <c r="D33" s="1239">
        <v>91</v>
      </c>
      <c r="E33" s="1240">
        <v>91</v>
      </c>
      <c r="F33" s="1240">
        <v>84</v>
      </c>
      <c r="G33" s="1240">
        <v>0</v>
      </c>
      <c r="H33" s="1183">
        <v>0</v>
      </c>
      <c r="I33" s="1183">
        <v>0</v>
      </c>
      <c r="J33" s="1183">
        <v>0</v>
      </c>
      <c r="K33" s="1183">
        <v>8</v>
      </c>
      <c r="L33" s="1196"/>
      <c r="M33" s="1204"/>
      <c r="N33" s="1196">
        <v>0</v>
      </c>
      <c r="O33" s="1337"/>
      <c r="P33" s="1337"/>
      <c r="Q33" s="1280"/>
      <c r="R33" s="1184">
        <f t="shared" si="0"/>
        <v>0</v>
      </c>
      <c r="S33" s="1350" t="e">
        <f t="shared" si="1"/>
        <v>#DIV/0!</v>
      </c>
      <c r="T33" s="1228"/>
      <c r="U33" s="1240"/>
      <c r="V33" s="1240"/>
      <c r="W33" s="1183"/>
      <c r="X33" s="634"/>
    </row>
    <row r="34" spans="1:24" ht="15" thickBot="1">
      <c r="A34" s="1682" t="s">
        <v>665</v>
      </c>
      <c r="B34" s="1003" t="s">
        <v>793</v>
      </c>
      <c r="C34" s="1699" t="s">
        <v>666</v>
      </c>
      <c r="D34" s="1251">
        <v>31</v>
      </c>
      <c r="E34" s="1252">
        <v>15</v>
      </c>
      <c r="F34" s="1252">
        <v>26</v>
      </c>
      <c r="G34" s="1273">
        <v>26</v>
      </c>
      <c r="H34" s="1198">
        <v>36</v>
      </c>
      <c r="I34" s="1198">
        <v>17</v>
      </c>
      <c r="J34" s="1198">
        <v>14</v>
      </c>
      <c r="K34" s="1198">
        <v>37</v>
      </c>
      <c r="L34" s="1199">
        <v>225</v>
      </c>
      <c r="M34" s="1206">
        <v>225</v>
      </c>
      <c r="N34" s="1203">
        <v>159</v>
      </c>
      <c r="O34" s="1337"/>
      <c r="P34" s="1337"/>
      <c r="Q34" s="1285"/>
      <c r="R34" s="1190">
        <f t="shared" si="0"/>
        <v>159</v>
      </c>
      <c r="S34" s="1355">
        <f t="shared" si="1"/>
        <v>70.66666666666667</v>
      </c>
      <c r="T34" s="1228"/>
      <c r="U34" s="1273"/>
      <c r="V34" s="1273"/>
      <c r="W34" s="1198"/>
      <c r="X34" s="634"/>
    </row>
    <row r="35" spans="1:24" ht="15" thickBot="1">
      <c r="A35" s="1690" t="s">
        <v>667</v>
      </c>
      <c r="B35" s="1700" t="s">
        <v>668</v>
      </c>
      <c r="C35" s="1692"/>
      <c r="D35" s="1693">
        <f aca="true" t="shared" si="2" ref="D35:N35">SUM(D25:D34)</f>
        <v>6754</v>
      </c>
      <c r="E35" s="1401">
        <f t="shared" si="2"/>
        <v>6902</v>
      </c>
      <c r="F35" s="1401">
        <f t="shared" si="2"/>
        <v>7640</v>
      </c>
      <c r="G35" s="1267">
        <f t="shared" si="2"/>
        <v>7556</v>
      </c>
      <c r="H35" s="1259">
        <f>SUM(H25:H34)</f>
        <v>8800</v>
      </c>
      <c r="I35" s="1259">
        <f>SUM(I25:I34)</f>
        <v>8045</v>
      </c>
      <c r="J35" s="1259">
        <f>SUM(J25:J34)</f>
        <v>7902</v>
      </c>
      <c r="K35" s="1259">
        <v>8250</v>
      </c>
      <c r="L35" s="1295">
        <f t="shared" si="2"/>
        <v>7477</v>
      </c>
      <c r="M35" s="1296">
        <f t="shared" si="2"/>
        <v>7651</v>
      </c>
      <c r="N35" s="1296">
        <f t="shared" si="2"/>
        <v>1987</v>
      </c>
      <c r="O35" s="1366"/>
      <c r="P35" s="1701"/>
      <c r="Q35" s="1702"/>
      <c r="R35" s="1259">
        <f t="shared" si="0"/>
        <v>1987</v>
      </c>
      <c r="S35" s="1311">
        <f t="shared" si="1"/>
        <v>25.970461377597697</v>
      </c>
      <c r="T35" s="1228"/>
      <c r="U35" s="1259">
        <f>SUM(U25:U34)</f>
        <v>0</v>
      </c>
      <c r="V35" s="1259">
        <f>SUM(V25:V34)</f>
        <v>0</v>
      </c>
      <c r="W35" s="1259">
        <f>SUM(W25:W34)</f>
        <v>0</v>
      </c>
      <c r="X35" s="634"/>
    </row>
    <row r="36" spans="1:24" ht="14.25">
      <c r="A36" s="1688" t="s">
        <v>669</v>
      </c>
      <c r="B36" s="986" t="s">
        <v>794</v>
      </c>
      <c r="C36" s="1696">
        <v>601</v>
      </c>
      <c r="D36" s="1300">
        <v>0</v>
      </c>
      <c r="E36" s="1268">
        <v>0</v>
      </c>
      <c r="F36" s="1268">
        <v>0</v>
      </c>
      <c r="G36" s="1268">
        <v>0</v>
      </c>
      <c r="H36" s="1193">
        <v>0</v>
      </c>
      <c r="I36" s="1193">
        <v>0</v>
      </c>
      <c r="J36" s="1193">
        <v>0</v>
      </c>
      <c r="K36" s="1193">
        <v>0</v>
      </c>
      <c r="L36" s="1194"/>
      <c r="M36" s="1205"/>
      <c r="N36" s="1202">
        <v>0</v>
      </c>
      <c r="O36" s="1337"/>
      <c r="P36" s="1345"/>
      <c r="Q36" s="1277"/>
      <c r="R36" s="1180">
        <f t="shared" si="0"/>
        <v>0</v>
      </c>
      <c r="S36" s="1302" t="e">
        <f t="shared" si="1"/>
        <v>#DIV/0!</v>
      </c>
      <c r="T36" s="1228"/>
      <c r="U36" s="1268"/>
      <c r="V36" s="1268"/>
      <c r="W36" s="1193"/>
      <c r="X36" s="634"/>
    </row>
    <row r="37" spans="1:24" ht="14.25">
      <c r="A37" s="1689" t="s">
        <v>671</v>
      </c>
      <c r="B37" s="998" t="s">
        <v>795</v>
      </c>
      <c r="C37" s="1336">
        <v>602</v>
      </c>
      <c r="D37" s="1239">
        <v>44</v>
      </c>
      <c r="E37" s="1240">
        <v>379</v>
      </c>
      <c r="F37" s="1240">
        <v>403</v>
      </c>
      <c r="G37" s="1240">
        <v>756</v>
      </c>
      <c r="H37" s="1183">
        <v>758</v>
      </c>
      <c r="I37" s="1183">
        <v>627</v>
      </c>
      <c r="J37" s="1183">
        <v>642</v>
      </c>
      <c r="K37" s="1183">
        <v>632</v>
      </c>
      <c r="L37" s="1196"/>
      <c r="M37" s="1204"/>
      <c r="N37" s="1196">
        <v>194</v>
      </c>
      <c r="O37" s="1337"/>
      <c r="P37" s="1337"/>
      <c r="Q37" s="1280"/>
      <c r="R37" s="1184">
        <f t="shared" si="0"/>
        <v>194</v>
      </c>
      <c r="S37" s="1350" t="e">
        <f t="shared" si="1"/>
        <v>#DIV/0!</v>
      </c>
      <c r="T37" s="1228"/>
      <c r="U37" s="1240"/>
      <c r="V37" s="1240"/>
      <c r="W37" s="1183"/>
      <c r="X37" s="634"/>
    </row>
    <row r="38" spans="1:24" ht="14.25">
      <c r="A38" s="1689" t="s">
        <v>673</v>
      </c>
      <c r="B38" s="998" t="s">
        <v>796</v>
      </c>
      <c r="C38" s="1336">
        <v>604</v>
      </c>
      <c r="D38" s="1239">
        <v>0</v>
      </c>
      <c r="E38" s="1240">
        <v>0</v>
      </c>
      <c r="F38" s="1240">
        <v>0</v>
      </c>
      <c r="G38" s="1240">
        <v>0</v>
      </c>
      <c r="H38" s="1183"/>
      <c r="I38" s="1183">
        <v>0</v>
      </c>
      <c r="J38" s="1183">
        <v>0</v>
      </c>
      <c r="K38" s="1183">
        <v>0</v>
      </c>
      <c r="L38" s="1196"/>
      <c r="M38" s="1204"/>
      <c r="N38" s="1196">
        <v>0</v>
      </c>
      <c r="O38" s="1337"/>
      <c r="P38" s="1337"/>
      <c r="Q38" s="1280"/>
      <c r="R38" s="1184">
        <f t="shared" si="0"/>
        <v>0</v>
      </c>
      <c r="S38" s="1350" t="e">
        <f t="shared" si="1"/>
        <v>#DIV/0!</v>
      </c>
      <c r="T38" s="1228"/>
      <c r="U38" s="1240"/>
      <c r="V38" s="1240"/>
      <c r="W38" s="1183"/>
      <c r="X38" s="634"/>
    </row>
    <row r="39" spans="1:24" ht="14.25">
      <c r="A39" s="1689" t="s">
        <v>675</v>
      </c>
      <c r="B39" s="998" t="s">
        <v>797</v>
      </c>
      <c r="C39" s="1336" t="s">
        <v>677</v>
      </c>
      <c r="D39" s="1239">
        <v>5931</v>
      </c>
      <c r="E39" s="1240">
        <v>6054</v>
      </c>
      <c r="F39" s="1240">
        <v>6752</v>
      </c>
      <c r="G39" s="1240">
        <v>6825</v>
      </c>
      <c r="H39" s="1183">
        <v>8064</v>
      </c>
      <c r="I39" s="1183">
        <v>7481</v>
      </c>
      <c r="J39" s="1183">
        <v>7405</v>
      </c>
      <c r="K39" s="1183">
        <v>7483</v>
      </c>
      <c r="L39" s="1196">
        <v>7477</v>
      </c>
      <c r="M39" s="1204">
        <v>7651</v>
      </c>
      <c r="N39" s="1196">
        <v>2552</v>
      </c>
      <c r="O39" s="1337"/>
      <c r="P39" s="1337"/>
      <c r="Q39" s="1280"/>
      <c r="R39" s="1184">
        <f t="shared" si="0"/>
        <v>2552</v>
      </c>
      <c r="S39" s="1350">
        <f t="shared" si="1"/>
        <v>33.35511697817279</v>
      </c>
      <c r="T39" s="1228"/>
      <c r="U39" s="1240"/>
      <c r="V39" s="1240"/>
      <c r="W39" s="1183"/>
      <c r="X39" s="634"/>
    </row>
    <row r="40" spans="1:24" ht="15" thickBot="1">
      <c r="A40" s="1682" t="s">
        <v>678</v>
      </c>
      <c r="B40" s="1003" t="s">
        <v>793</v>
      </c>
      <c r="C40" s="1699" t="s">
        <v>679</v>
      </c>
      <c r="D40" s="1251">
        <v>813</v>
      </c>
      <c r="E40" s="1252">
        <v>537</v>
      </c>
      <c r="F40" s="1252">
        <v>615</v>
      </c>
      <c r="G40" s="1273">
        <v>32</v>
      </c>
      <c r="H40" s="1198">
        <v>72</v>
      </c>
      <c r="I40" s="1198">
        <v>108</v>
      </c>
      <c r="J40" s="1198">
        <v>145</v>
      </c>
      <c r="K40" s="1198">
        <v>141</v>
      </c>
      <c r="L40" s="1199"/>
      <c r="M40" s="1206"/>
      <c r="N40" s="1203">
        <v>11</v>
      </c>
      <c r="O40" s="1337"/>
      <c r="P40" s="1351"/>
      <c r="Q40" s="1285"/>
      <c r="R40" s="1190">
        <f t="shared" si="0"/>
        <v>11</v>
      </c>
      <c r="S40" s="1355" t="e">
        <f t="shared" si="1"/>
        <v>#DIV/0!</v>
      </c>
      <c r="T40" s="1228"/>
      <c r="U40" s="1273"/>
      <c r="V40" s="1273"/>
      <c r="W40" s="1198"/>
      <c r="X40" s="634"/>
    </row>
    <row r="41" spans="1:24" ht="15" thickBot="1">
      <c r="A41" s="1690" t="s">
        <v>680</v>
      </c>
      <c r="B41" s="1700" t="s">
        <v>681</v>
      </c>
      <c r="C41" s="1692" t="s">
        <v>613</v>
      </c>
      <c r="D41" s="1693">
        <f aca="true" t="shared" si="3" ref="D41:Q41">SUM(D36:D40)</f>
        <v>6788</v>
      </c>
      <c r="E41" s="1267">
        <f t="shared" si="3"/>
        <v>6970</v>
      </c>
      <c r="F41" s="1401">
        <f t="shared" si="3"/>
        <v>7770</v>
      </c>
      <c r="G41" s="1267">
        <f t="shared" si="3"/>
        <v>7613</v>
      </c>
      <c r="H41" s="1259">
        <f>SUM(H36:H40)</f>
        <v>8894</v>
      </c>
      <c r="I41" s="1259">
        <f>SUM(I36:I40)</f>
        <v>8216</v>
      </c>
      <c r="J41" s="1259">
        <f>SUM(J36:J40)</f>
        <v>8192</v>
      </c>
      <c r="K41" s="1259">
        <v>8256</v>
      </c>
      <c r="L41" s="1295">
        <f t="shared" si="3"/>
        <v>7477</v>
      </c>
      <c r="M41" s="1296">
        <f t="shared" si="3"/>
        <v>7651</v>
      </c>
      <c r="N41" s="1259">
        <f t="shared" si="3"/>
        <v>2757</v>
      </c>
      <c r="O41" s="1365">
        <f t="shared" si="3"/>
        <v>0</v>
      </c>
      <c r="P41" s="1259">
        <f t="shared" si="3"/>
        <v>0</v>
      </c>
      <c r="Q41" s="1703">
        <f t="shared" si="3"/>
        <v>0</v>
      </c>
      <c r="R41" s="1259">
        <f t="shared" si="0"/>
        <v>2757</v>
      </c>
      <c r="S41" s="1311">
        <f t="shared" si="1"/>
        <v>36.034505293425696</v>
      </c>
      <c r="T41" s="1228"/>
      <c r="U41" s="1259">
        <f>SUM(U36:U40)</f>
        <v>0</v>
      </c>
      <c r="V41" s="1259">
        <f>SUM(V36:V40)</f>
        <v>0</v>
      </c>
      <c r="W41" s="1259">
        <f>SUM(W36:W40)</f>
        <v>0</v>
      </c>
      <c r="X41" s="634"/>
    </row>
    <row r="42" spans="1:24" ht="6.75" customHeight="1" thickBot="1">
      <c r="A42" s="1682"/>
      <c r="B42" s="942"/>
      <c r="C42" s="1217"/>
      <c r="D42" s="1251"/>
      <c r="E42" s="1252"/>
      <c r="F42" s="1252"/>
      <c r="G42" s="1693"/>
      <c r="H42" s="1258"/>
      <c r="I42" s="1258"/>
      <c r="J42" s="1258"/>
      <c r="K42" s="1258"/>
      <c r="L42" s="1304"/>
      <c r="M42" s="1305"/>
      <c r="N42" s="1252"/>
      <c r="O42" s="1337"/>
      <c r="P42" s="1392"/>
      <c r="Q42" s="1308"/>
      <c r="R42" s="1389"/>
      <c r="S42" s="1390"/>
      <c r="T42" s="1228"/>
      <c r="U42" s="1252"/>
      <c r="V42" s="1252"/>
      <c r="W42" s="1252"/>
      <c r="X42" s="634"/>
    </row>
    <row r="43" spans="1:24" ht="15" thickBot="1">
      <c r="A43" s="1704" t="s">
        <v>682</v>
      </c>
      <c r="B43" s="1691" t="s">
        <v>644</v>
      </c>
      <c r="C43" s="1692" t="s">
        <v>613</v>
      </c>
      <c r="D43" s="1705">
        <f aca="true" t="shared" si="4" ref="D43:Q43">D41-D39</f>
        <v>857</v>
      </c>
      <c r="E43" s="1706">
        <f t="shared" si="4"/>
        <v>916</v>
      </c>
      <c r="F43" s="1706">
        <f t="shared" si="4"/>
        <v>1018</v>
      </c>
      <c r="G43" s="1267">
        <f>G41-G39</f>
        <v>788</v>
      </c>
      <c r="H43" s="1259">
        <f>H41-H39</f>
        <v>830</v>
      </c>
      <c r="I43" s="1259">
        <f>I41-I39</f>
        <v>735</v>
      </c>
      <c r="J43" s="1259">
        <f>J41-J39</f>
        <v>787</v>
      </c>
      <c r="K43" s="1259">
        <v>773</v>
      </c>
      <c r="L43" s="1259">
        <f>L41-L39</f>
        <v>0</v>
      </c>
      <c r="M43" s="1311">
        <f t="shared" si="4"/>
        <v>0</v>
      </c>
      <c r="N43" s="1259">
        <f t="shared" si="4"/>
        <v>205</v>
      </c>
      <c r="O43" s="1259">
        <f t="shared" si="4"/>
        <v>0</v>
      </c>
      <c r="P43" s="1259">
        <f t="shared" si="4"/>
        <v>0</v>
      </c>
      <c r="Q43" s="1258">
        <f t="shared" si="4"/>
        <v>0</v>
      </c>
      <c r="R43" s="1175">
        <f t="shared" si="0"/>
        <v>205</v>
      </c>
      <c r="S43" s="1302" t="e">
        <f t="shared" si="1"/>
        <v>#DIV/0!</v>
      </c>
      <c r="T43" s="1228"/>
      <c r="U43" s="1259">
        <f>U41-U39</f>
        <v>0</v>
      </c>
      <c r="V43" s="1259">
        <f>V41-V39</f>
        <v>0</v>
      </c>
      <c r="W43" s="1259">
        <f>W41-W39</f>
        <v>0</v>
      </c>
      <c r="X43" s="634"/>
    </row>
    <row r="44" spans="1:24" ht="15" thickBot="1">
      <c r="A44" s="1690" t="s">
        <v>683</v>
      </c>
      <c r="B44" s="1691" t="s">
        <v>684</v>
      </c>
      <c r="C44" s="1692" t="s">
        <v>613</v>
      </c>
      <c r="D44" s="1705">
        <f aca="true" t="shared" si="5" ref="D44:Q44">D41-D35</f>
        <v>34</v>
      </c>
      <c r="E44" s="1706">
        <f t="shared" si="5"/>
        <v>68</v>
      </c>
      <c r="F44" s="1706">
        <f t="shared" si="5"/>
        <v>130</v>
      </c>
      <c r="G44" s="1267">
        <f>G41-G35</f>
        <v>57</v>
      </c>
      <c r="H44" s="1259">
        <f>H41-H35</f>
        <v>94</v>
      </c>
      <c r="I44" s="1259">
        <f>I41-I35</f>
        <v>171</v>
      </c>
      <c r="J44" s="1259">
        <f>J41-J35</f>
        <v>290</v>
      </c>
      <c r="K44" s="1259">
        <v>6</v>
      </c>
      <c r="L44" s="1259">
        <f>L41-L35</f>
        <v>0</v>
      </c>
      <c r="M44" s="1311">
        <f t="shared" si="5"/>
        <v>0</v>
      </c>
      <c r="N44" s="1259">
        <f t="shared" si="5"/>
        <v>770</v>
      </c>
      <c r="O44" s="1259">
        <f t="shared" si="5"/>
        <v>0</v>
      </c>
      <c r="P44" s="1259">
        <f t="shared" si="5"/>
        <v>0</v>
      </c>
      <c r="Q44" s="1258">
        <f t="shared" si="5"/>
        <v>0</v>
      </c>
      <c r="R44" s="1175">
        <f t="shared" si="0"/>
        <v>770</v>
      </c>
      <c r="S44" s="1302" t="e">
        <f t="shared" si="1"/>
        <v>#DIV/0!</v>
      </c>
      <c r="T44" s="1228"/>
      <c r="U44" s="1259">
        <f>U41-U35</f>
        <v>0</v>
      </c>
      <c r="V44" s="1259">
        <f>V41-V35</f>
        <v>0</v>
      </c>
      <c r="W44" s="1259">
        <f>W41-W35</f>
        <v>0</v>
      </c>
      <c r="X44" s="634"/>
    </row>
    <row r="45" spans="1:23" ht="15" thickBot="1">
      <c r="A45" s="1707" t="s">
        <v>685</v>
      </c>
      <c r="B45" s="797" t="s">
        <v>644</v>
      </c>
      <c r="C45" s="1218" t="s">
        <v>613</v>
      </c>
      <c r="D45" s="1705">
        <f aca="true" t="shared" si="6" ref="D45:Q45">D44-D39</f>
        <v>-5897</v>
      </c>
      <c r="E45" s="1706">
        <f t="shared" si="6"/>
        <v>-5986</v>
      </c>
      <c r="F45" s="1706">
        <f t="shared" si="6"/>
        <v>-6622</v>
      </c>
      <c r="G45" s="1267">
        <f t="shared" si="6"/>
        <v>-6768</v>
      </c>
      <c r="H45" s="1259">
        <f>H44-H39</f>
        <v>-7970</v>
      </c>
      <c r="I45" s="1259">
        <f>I44-I39</f>
        <v>-7310</v>
      </c>
      <c r="J45" s="1259">
        <f>J44-J39</f>
        <v>-7115</v>
      </c>
      <c r="K45" s="1259">
        <v>-7477</v>
      </c>
      <c r="L45" s="1259">
        <f t="shared" si="6"/>
        <v>-7477</v>
      </c>
      <c r="M45" s="1311">
        <f t="shared" si="6"/>
        <v>-7651</v>
      </c>
      <c r="N45" s="1259">
        <f t="shared" si="6"/>
        <v>-1782</v>
      </c>
      <c r="O45" s="1259">
        <f t="shared" si="6"/>
        <v>0</v>
      </c>
      <c r="P45" s="1259">
        <f t="shared" si="6"/>
        <v>0</v>
      </c>
      <c r="Q45" s="1258">
        <f t="shared" si="6"/>
        <v>0</v>
      </c>
      <c r="R45" s="1365">
        <f t="shared" si="0"/>
        <v>-1782</v>
      </c>
      <c r="S45" s="1311">
        <f t="shared" si="1"/>
        <v>23.291073062344793</v>
      </c>
      <c r="T45" s="1228"/>
      <c r="U45" s="1259">
        <f>U44-U39</f>
        <v>0</v>
      </c>
      <c r="V45" s="1259">
        <f>V44-V39</f>
        <v>0</v>
      </c>
      <c r="W45" s="1259">
        <f>W44-W39</f>
        <v>0</v>
      </c>
    </row>
    <row r="46" ht="12.75">
      <c r="A46" s="1160"/>
    </row>
    <row r="47" spans="1:3" ht="12.75">
      <c r="A47" s="781"/>
      <c r="B47" s="1708"/>
      <c r="C47" s="1566"/>
    </row>
    <row r="48" ht="12.75">
      <c r="A48" s="1160"/>
    </row>
    <row r="49" spans="1:23" ht="14.25" hidden="1">
      <c r="A49" s="1157" t="s">
        <v>798</v>
      </c>
      <c r="R49" s="43"/>
      <c r="S49" s="43"/>
      <c r="T49" s="43"/>
      <c r="U49" s="43"/>
      <c r="V49" s="43"/>
      <c r="W49" s="43"/>
    </row>
    <row r="50" spans="1:23" ht="14.25" hidden="1">
      <c r="A50" s="1425" t="s">
        <v>799</v>
      </c>
      <c r="R50" s="43"/>
      <c r="S50" s="43"/>
      <c r="T50" s="43"/>
      <c r="U50" s="43"/>
      <c r="V50" s="43"/>
      <c r="W50" s="43"/>
    </row>
    <row r="51" spans="1:23" ht="14.25" hidden="1">
      <c r="A51" s="1426" t="s">
        <v>800</v>
      </c>
      <c r="R51" s="43"/>
      <c r="S51" s="43"/>
      <c r="T51" s="43"/>
      <c r="U51" s="43"/>
      <c r="V51" s="43"/>
      <c r="W51" s="43"/>
    </row>
    <row r="52" spans="1:23" ht="14.25" hidden="1">
      <c r="A52" s="1086"/>
      <c r="R52" s="43"/>
      <c r="S52" s="43"/>
      <c r="T52" s="43"/>
      <c r="U52" s="43"/>
      <c r="V52" s="43"/>
      <c r="W52" s="43"/>
    </row>
    <row r="53" spans="1:23" ht="12.75" hidden="1">
      <c r="A53" s="1160" t="s">
        <v>804</v>
      </c>
      <c r="R53" s="43"/>
      <c r="S53" s="43"/>
      <c r="T53" s="43"/>
      <c r="U53" s="43"/>
      <c r="V53" s="43"/>
      <c r="W53" s="43"/>
    </row>
    <row r="54" spans="1:23" ht="12.75" hidden="1">
      <c r="A54" s="1160"/>
      <c r="R54" s="43"/>
      <c r="S54" s="43"/>
      <c r="T54" s="43"/>
      <c r="U54" s="43"/>
      <c r="V54" s="43"/>
      <c r="W54" s="43"/>
    </row>
    <row r="55" spans="1:23" ht="12.75" hidden="1">
      <c r="A55" s="1160" t="s">
        <v>815</v>
      </c>
      <c r="R55" s="43"/>
      <c r="S55" s="43"/>
      <c r="T55" s="43"/>
      <c r="U55" s="43"/>
      <c r="V55" s="43"/>
      <c r="W55" s="43"/>
    </row>
    <row r="56" ht="12.75" hidden="1">
      <c r="A56" s="1160"/>
    </row>
    <row r="57" ht="12.75" hidden="1">
      <c r="A57" s="1160"/>
    </row>
    <row r="58" ht="12.75" hidden="1">
      <c r="A58" s="1160" t="s">
        <v>816</v>
      </c>
    </row>
    <row r="59" ht="12.75" hidden="1">
      <c r="A59" s="43" t="s">
        <v>817</v>
      </c>
    </row>
  </sheetData>
  <sheetProtection/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P56" sqref="P56"/>
    </sheetView>
  </sheetViews>
  <sheetFormatPr defaultColWidth="9.140625" defaultRowHeight="12.75"/>
  <cols>
    <col min="1" max="1" width="28.8515625" style="43" customWidth="1"/>
    <col min="2" max="2" width="9.140625" style="43" hidden="1" customWidth="1"/>
    <col min="3" max="3" width="6.00390625" style="781" customWidth="1"/>
    <col min="4" max="7" width="9.140625" style="43" hidden="1" customWidth="1"/>
    <col min="8" max="11" width="9.140625" style="585" hidden="1" customWidth="1"/>
    <col min="12" max="12" width="7.140625" style="585" customWidth="1"/>
    <col min="13" max="13" width="6.8515625" style="585" customWidth="1"/>
    <col min="14" max="14" width="5.57421875" style="585" customWidth="1"/>
    <col min="15" max="15" width="5.8515625" style="585" customWidth="1"/>
    <col min="16" max="16" width="5.421875" style="585" customWidth="1"/>
    <col min="17" max="17" width="6.8515625" style="585" customWidth="1"/>
    <col min="18" max="18" width="7.00390625" style="585" customWidth="1"/>
    <col min="19" max="19" width="7.421875" style="289" customWidth="1"/>
    <col min="20" max="20" width="1.421875" style="585" customWidth="1"/>
    <col min="21" max="21" width="6.57421875" style="585" hidden="1" customWidth="1"/>
    <col min="22" max="22" width="6.7109375" style="585" hidden="1" customWidth="1"/>
    <col min="23" max="23" width="7.421875" style="585" hidden="1" customWidth="1"/>
    <col min="24" max="16384" width="9.140625" style="43" customWidth="1"/>
  </cols>
  <sheetData>
    <row r="1" spans="1:23" s="1566" customFormat="1" ht="15">
      <c r="A1" s="1161" t="s">
        <v>765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  <c r="W1" s="1161"/>
    </row>
    <row r="2" spans="1:23" ht="21.75" customHeight="1">
      <c r="A2" s="1829" t="s">
        <v>688</v>
      </c>
      <c r="B2" s="971"/>
      <c r="C2" s="1710"/>
      <c r="D2" s="1711"/>
      <c r="E2" s="1711"/>
      <c r="F2" s="1711"/>
      <c r="G2" s="1711"/>
      <c r="H2" s="1712"/>
      <c r="I2" s="1712"/>
      <c r="J2" s="1712"/>
      <c r="K2" s="1712"/>
      <c r="L2" s="1712"/>
      <c r="M2" s="1830"/>
      <c r="N2" s="1830"/>
      <c r="O2" s="1712"/>
      <c r="P2" s="1712"/>
      <c r="Q2" s="1712"/>
      <c r="R2" s="1712"/>
      <c r="S2" s="1713"/>
      <c r="T2" s="1712"/>
      <c r="U2" s="1712"/>
      <c r="V2" s="1712"/>
      <c r="W2" s="1712"/>
    </row>
    <row r="3" spans="1:23" ht="12.75">
      <c r="A3" s="1829"/>
      <c r="B3" s="1711"/>
      <c r="C3" s="1710"/>
      <c r="D3" s="1711"/>
      <c r="E3" s="1711"/>
      <c r="F3" s="1711"/>
      <c r="G3" s="1711"/>
      <c r="H3" s="1712"/>
      <c r="I3" s="1712"/>
      <c r="J3" s="1712"/>
      <c r="K3" s="1712"/>
      <c r="L3" s="1712"/>
      <c r="M3" s="1830"/>
      <c r="N3" s="1830"/>
      <c r="O3" s="1712"/>
      <c r="P3" s="1712"/>
      <c r="Q3" s="1712"/>
      <c r="R3" s="1712"/>
      <c r="S3" s="1713"/>
      <c r="T3" s="1712"/>
      <c r="U3" s="1712"/>
      <c r="V3" s="1712"/>
      <c r="W3" s="1712"/>
    </row>
    <row r="4" spans="1:23" ht="12.75">
      <c r="A4" s="1714"/>
      <c r="B4" s="1715"/>
      <c r="C4" s="1716"/>
      <c r="D4" s="1715"/>
      <c r="E4" s="1715"/>
      <c r="F4" s="1711"/>
      <c r="G4" s="1711"/>
      <c r="H4" s="1712"/>
      <c r="I4" s="1712"/>
      <c r="J4" s="1712"/>
      <c r="K4" s="1712"/>
      <c r="L4" s="1712"/>
      <c r="M4" s="1830"/>
      <c r="N4" s="1830"/>
      <c r="O4" s="1712"/>
      <c r="P4" s="1712"/>
      <c r="Q4" s="1712"/>
      <c r="R4" s="1712"/>
      <c r="S4" s="1713"/>
      <c r="T4" s="1712"/>
      <c r="U4" s="1712"/>
      <c r="V4" s="1712"/>
      <c r="W4" s="1712"/>
    </row>
    <row r="5" spans="1:23" ht="12.75">
      <c r="A5" s="1829" t="s">
        <v>809</v>
      </c>
      <c r="B5" s="1831"/>
      <c r="C5" s="1832" t="s">
        <v>837</v>
      </c>
      <c r="D5" s="1717"/>
      <c r="E5" s="1717"/>
      <c r="F5" s="1717"/>
      <c r="G5" s="1717"/>
      <c r="H5" s="1718"/>
      <c r="I5" s="1718"/>
      <c r="J5" s="1718"/>
      <c r="K5" s="1718"/>
      <c r="L5" s="1718"/>
      <c r="M5" s="1833"/>
      <c r="N5" s="1833"/>
      <c r="O5" s="1712"/>
      <c r="P5" s="1712"/>
      <c r="Q5" s="1712"/>
      <c r="R5" s="1712"/>
      <c r="S5" s="1713"/>
      <c r="T5" s="1712"/>
      <c r="U5" s="1712"/>
      <c r="V5" s="1712"/>
      <c r="W5" s="1712"/>
    </row>
    <row r="6" spans="1:23" ht="23.25" customHeight="1" thickBot="1">
      <c r="A6" s="1829" t="s">
        <v>586</v>
      </c>
      <c r="B6" s="1711"/>
      <c r="C6" s="1710"/>
      <c r="D6" s="1711"/>
      <c r="E6" s="1711"/>
      <c r="F6" s="1711"/>
      <c r="G6" s="1711"/>
      <c r="H6" s="1712"/>
      <c r="I6" s="1712"/>
      <c r="J6" s="1712"/>
      <c r="K6" s="1712"/>
      <c r="L6" s="1712"/>
      <c r="M6" s="1830"/>
      <c r="N6" s="1830"/>
      <c r="O6" s="1712"/>
      <c r="P6" s="1712"/>
      <c r="Q6" s="1712"/>
      <c r="R6" s="1712"/>
      <c r="S6" s="1713"/>
      <c r="T6" s="1712"/>
      <c r="U6" s="1712"/>
      <c r="V6" s="1712"/>
      <c r="W6" s="1712"/>
    </row>
    <row r="7" spans="1:23" ht="13.5" thickBot="1">
      <c r="A7" s="1834" t="s">
        <v>29</v>
      </c>
      <c r="B7" s="1835" t="s">
        <v>590</v>
      </c>
      <c r="C7" s="1835" t="s">
        <v>593</v>
      </c>
      <c r="D7" s="1836"/>
      <c r="E7" s="1837"/>
      <c r="F7" s="1835" t="s">
        <v>825</v>
      </c>
      <c r="G7" s="1838" t="s">
        <v>769</v>
      </c>
      <c r="H7" s="1838" t="s">
        <v>770</v>
      </c>
      <c r="I7" s="1838" t="s">
        <v>771</v>
      </c>
      <c r="J7" s="1838" t="s">
        <v>772</v>
      </c>
      <c r="K7" s="1838" t="s">
        <v>773</v>
      </c>
      <c r="L7" s="1839" t="s">
        <v>774</v>
      </c>
      <c r="M7" s="1839"/>
      <c r="N7" s="1839" t="s">
        <v>587</v>
      </c>
      <c r="O7" s="1839"/>
      <c r="P7" s="1839"/>
      <c r="Q7" s="1839"/>
      <c r="R7" s="1840" t="s">
        <v>776</v>
      </c>
      <c r="S7" s="1841" t="s">
        <v>589</v>
      </c>
      <c r="T7" s="1719"/>
      <c r="U7" s="1842" t="s">
        <v>777</v>
      </c>
      <c r="V7" s="1842"/>
      <c r="W7" s="1842"/>
    </row>
    <row r="8" spans="1:23" ht="13.5" thickBot="1">
      <c r="A8" s="1834"/>
      <c r="B8" s="1835"/>
      <c r="C8" s="1835"/>
      <c r="D8" s="1843" t="s">
        <v>767</v>
      </c>
      <c r="E8" s="1844" t="s">
        <v>768</v>
      </c>
      <c r="F8" s="1835"/>
      <c r="G8" s="1835"/>
      <c r="H8" s="1835"/>
      <c r="I8" s="1835"/>
      <c r="J8" s="1835"/>
      <c r="K8" s="1835"/>
      <c r="L8" s="1845" t="s">
        <v>33</v>
      </c>
      <c r="M8" s="1845" t="s">
        <v>34</v>
      </c>
      <c r="N8" s="1846" t="s">
        <v>600</v>
      </c>
      <c r="O8" s="1847" t="s">
        <v>603</v>
      </c>
      <c r="P8" s="1848" t="s">
        <v>606</v>
      </c>
      <c r="Q8" s="1849" t="s">
        <v>609</v>
      </c>
      <c r="R8" s="1845" t="s">
        <v>610</v>
      </c>
      <c r="S8" s="1850" t="s">
        <v>611</v>
      </c>
      <c r="T8" s="1719"/>
      <c r="U8" s="1762" t="s">
        <v>778</v>
      </c>
      <c r="V8" s="1851" t="s">
        <v>779</v>
      </c>
      <c r="W8" s="1851" t="s">
        <v>780</v>
      </c>
    </row>
    <row r="9" spans="1:23" ht="12.75">
      <c r="A9" s="1852" t="s">
        <v>612</v>
      </c>
      <c r="B9" s="1720"/>
      <c r="C9" s="1721"/>
      <c r="D9" s="1722">
        <v>36</v>
      </c>
      <c r="E9" s="1723">
        <v>35</v>
      </c>
      <c r="F9" s="1723">
        <v>35</v>
      </c>
      <c r="G9" s="1724">
        <v>39</v>
      </c>
      <c r="H9" s="1725">
        <v>40</v>
      </c>
      <c r="I9" s="1725">
        <v>38</v>
      </c>
      <c r="J9" s="1725">
        <v>39</v>
      </c>
      <c r="K9" s="1725">
        <v>38</v>
      </c>
      <c r="L9" s="1726"/>
      <c r="M9" s="1726"/>
      <c r="N9" s="1727">
        <v>38</v>
      </c>
      <c r="O9" s="1728"/>
      <c r="P9" s="1729"/>
      <c r="Q9" s="1728"/>
      <c r="R9" s="1730" t="s">
        <v>613</v>
      </c>
      <c r="S9" s="1731" t="s">
        <v>613</v>
      </c>
      <c r="T9" s="1719"/>
      <c r="U9" s="1732"/>
      <c r="V9" s="1732"/>
      <c r="W9" s="1725"/>
    </row>
    <row r="10" spans="1:23" ht="13.5" thickBot="1">
      <c r="A10" s="1853" t="s">
        <v>614</v>
      </c>
      <c r="B10" s="1733"/>
      <c r="C10" s="1734"/>
      <c r="D10" s="1735">
        <v>30</v>
      </c>
      <c r="E10" s="1736">
        <v>27</v>
      </c>
      <c r="F10" s="1736">
        <v>29</v>
      </c>
      <c r="G10" s="1737">
        <v>30</v>
      </c>
      <c r="H10" s="1738">
        <v>30</v>
      </c>
      <c r="I10" s="1738">
        <v>31.6</v>
      </c>
      <c r="J10" s="1738">
        <v>32</v>
      </c>
      <c r="K10" s="1738">
        <v>32</v>
      </c>
      <c r="L10" s="1737"/>
      <c r="M10" s="1737"/>
      <c r="N10" s="1739">
        <v>32</v>
      </c>
      <c r="O10" s="1740"/>
      <c r="P10" s="1741"/>
      <c r="Q10" s="1740"/>
      <c r="R10" s="1742" t="s">
        <v>613</v>
      </c>
      <c r="S10" s="1743" t="s">
        <v>613</v>
      </c>
      <c r="T10" s="1719"/>
      <c r="U10" s="1744"/>
      <c r="V10" s="1744"/>
      <c r="W10" s="1738"/>
    </row>
    <row r="11" spans="1:23" ht="12.75">
      <c r="A11" s="1854" t="s">
        <v>615</v>
      </c>
      <c r="B11" s="1745" t="s">
        <v>616</v>
      </c>
      <c r="C11" s="1746" t="s">
        <v>617</v>
      </c>
      <c r="D11" s="1747">
        <v>4399</v>
      </c>
      <c r="E11" s="1748">
        <v>3859</v>
      </c>
      <c r="F11" s="1748">
        <v>4022</v>
      </c>
      <c r="G11" s="1749">
        <v>4276</v>
      </c>
      <c r="H11" s="1750">
        <v>4648</v>
      </c>
      <c r="I11" s="1750">
        <v>4674</v>
      </c>
      <c r="J11" s="1751">
        <v>5178</v>
      </c>
      <c r="K11" s="1750">
        <v>5400</v>
      </c>
      <c r="L11" s="1752" t="s">
        <v>613</v>
      </c>
      <c r="M11" s="1752" t="s">
        <v>613</v>
      </c>
      <c r="N11" s="1753">
        <v>5371</v>
      </c>
      <c r="O11" s="1728"/>
      <c r="P11" s="1754"/>
      <c r="Q11" s="1728"/>
      <c r="R11" s="1755" t="s">
        <v>613</v>
      </c>
      <c r="S11" s="1756" t="s">
        <v>613</v>
      </c>
      <c r="T11" s="1719"/>
      <c r="U11" s="1732"/>
      <c r="V11" s="1732"/>
      <c r="W11" s="1750"/>
    </row>
    <row r="12" spans="1:23" ht="12.75">
      <c r="A12" s="1855" t="s">
        <v>618</v>
      </c>
      <c r="B12" s="1757" t="s">
        <v>619</v>
      </c>
      <c r="C12" s="1746" t="s">
        <v>620</v>
      </c>
      <c r="D12" s="1747">
        <v>-4320</v>
      </c>
      <c r="E12" s="1748">
        <v>-3736</v>
      </c>
      <c r="F12" s="1748">
        <v>-3932</v>
      </c>
      <c r="G12" s="1749">
        <v>4219</v>
      </c>
      <c r="H12" s="1750">
        <v>4618</v>
      </c>
      <c r="I12" s="1750">
        <v>4570</v>
      </c>
      <c r="J12" s="1750">
        <v>4922</v>
      </c>
      <c r="K12" s="1750">
        <v>5119</v>
      </c>
      <c r="L12" s="1758" t="s">
        <v>613</v>
      </c>
      <c r="M12" s="1758" t="s">
        <v>613</v>
      </c>
      <c r="N12" s="1759">
        <v>5102</v>
      </c>
      <c r="O12" s="1760"/>
      <c r="P12" s="1754"/>
      <c r="Q12" s="1760"/>
      <c r="R12" s="1755" t="s">
        <v>613</v>
      </c>
      <c r="S12" s="1756" t="s">
        <v>613</v>
      </c>
      <c r="T12" s="1719"/>
      <c r="U12" s="1748"/>
      <c r="V12" s="1748"/>
      <c r="W12" s="1750"/>
    </row>
    <row r="13" spans="1:23" ht="12.75">
      <c r="A13" s="1855" t="s">
        <v>621</v>
      </c>
      <c r="B13" s="1757" t="s">
        <v>781</v>
      </c>
      <c r="C13" s="1746" t="s">
        <v>623</v>
      </c>
      <c r="D13" s="1747"/>
      <c r="E13" s="1748"/>
      <c r="F13" s="1748"/>
      <c r="G13" s="1749"/>
      <c r="H13" s="1750">
        <v>0</v>
      </c>
      <c r="I13" s="1750">
        <v>0</v>
      </c>
      <c r="J13" s="1750"/>
      <c r="K13" s="1750"/>
      <c r="L13" s="1758" t="s">
        <v>613</v>
      </c>
      <c r="M13" s="1758" t="s">
        <v>613</v>
      </c>
      <c r="N13" s="1759"/>
      <c r="O13" s="1760"/>
      <c r="P13" s="1754"/>
      <c r="Q13" s="1760"/>
      <c r="R13" s="1755" t="s">
        <v>613</v>
      </c>
      <c r="S13" s="1756" t="s">
        <v>613</v>
      </c>
      <c r="T13" s="1719"/>
      <c r="U13" s="1748"/>
      <c r="V13" s="1748"/>
      <c r="W13" s="1750"/>
    </row>
    <row r="14" spans="1:23" ht="12.75">
      <c r="A14" s="1855" t="s">
        <v>624</v>
      </c>
      <c r="B14" s="1757" t="s">
        <v>782</v>
      </c>
      <c r="C14" s="1746" t="s">
        <v>613</v>
      </c>
      <c r="D14" s="1747">
        <v>390</v>
      </c>
      <c r="E14" s="1748">
        <v>391</v>
      </c>
      <c r="F14" s="1748">
        <v>360</v>
      </c>
      <c r="G14" s="1749">
        <v>435</v>
      </c>
      <c r="H14" s="1750">
        <v>505</v>
      </c>
      <c r="I14" s="1750">
        <v>416</v>
      </c>
      <c r="J14" s="1750">
        <v>349</v>
      </c>
      <c r="K14" s="1750">
        <v>389</v>
      </c>
      <c r="L14" s="1758" t="s">
        <v>613</v>
      </c>
      <c r="M14" s="1758" t="s">
        <v>613</v>
      </c>
      <c r="N14" s="1759">
        <v>584</v>
      </c>
      <c r="O14" s="1760"/>
      <c r="P14" s="1754"/>
      <c r="Q14" s="1760"/>
      <c r="R14" s="1755" t="s">
        <v>613</v>
      </c>
      <c r="S14" s="1756" t="s">
        <v>613</v>
      </c>
      <c r="T14" s="1719"/>
      <c r="U14" s="1748"/>
      <c r="V14" s="1748"/>
      <c r="W14" s="1750"/>
    </row>
    <row r="15" spans="1:23" ht="13.5" thickBot="1">
      <c r="A15" s="1852" t="s">
        <v>626</v>
      </c>
      <c r="B15" s="1761" t="s">
        <v>783</v>
      </c>
      <c r="C15" s="1762" t="s">
        <v>628</v>
      </c>
      <c r="D15" s="1763">
        <v>586</v>
      </c>
      <c r="E15" s="1764">
        <v>1215</v>
      </c>
      <c r="F15" s="1764">
        <v>2545</v>
      </c>
      <c r="G15" s="1765">
        <v>1898</v>
      </c>
      <c r="H15" s="1766">
        <v>1854</v>
      </c>
      <c r="I15" s="1766">
        <v>1728</v>
      </c>
      <c r="J15" s="1766">
        <v>1992</v>
      </c>
      <c r="K15" s="1766">
        <v>2317</v>
      </c>
      <c r="L15" s="1767" t="s">
        <v>613</v>
      </c>
      <c r="M15" s="1767" t="s">
        <v>613</v>
      </c>
      <c r="N15" s="1768">
        <v>3643</v>
      </c>
      <c r="O15" s="1769"/>
      <c r="P15" s="1754"/>
      <c r="Q15" s="1740"/>
      <c r="R15" s="1730" t="s">
        <v>613</v>
      </c>
      <c r="S15" s="1731" t="s">
        <v>613</v>
      </c>
      <c r="T15" s="1719"/>
      <c r="U15" s="1736"/>
      <c r="V15" s="1736"/>
      <c r="W15" s="1766"/>
    </row>
    <row r="16" spans="1:23" ht="13.5" thickBot="1">
      <c r="A16" s="1856" t="s">
        <v>629</v>
      </c>
      <c r="B16" s="1857"/>
      <c r="C16" s="1771"/>
      <c r="D16" s="1858">
        <v>1092</v>
      </c>
      <c r="E16" s="1859">
        <v>1764</v>
      </c>
      <c r="F16" s="1859">
        <v>3039</v>
      </c>
      <c r="G16" s="1770">
        <v>2390</v>
      </c>
      <c r="H16" s="1860">
        <f>H11-H12+H13+H14+H15</f>
        <v>2389</v>
      </c>
      <c r="I16" s="1860">
        <f>I11-I12+I13+I14+I15</f>
        <v>2248</v>
      </c>
      <c r="J16" s="1860">
        <f>J11-J12+J13+J14+J15</f>
        <v>2597</v>
      </c>
      <c r="K16" s="1860">
        <f>K11-K12+K13+K14+K15</f>
        <v>2987</v>
      </c>
      <c r="L16" s="1771" t="s">
        <v>613</v>
      </c>
      <c r="M16" s="1771" t="s">
        <v>613</v>
      </c>
      <c r="N16" s="1861">
        <f>N11-N12+N13+N14+N15</f>
        <v>4496</v>
      </c>
      <c r="O16" s="1860"/>
      <c r="P16" s="1860"/>
      <c r="Q16" s="1860"/>
      <c r="R16" s="1772" t="s">
        <v>613</v>
      </c>
      <c r="S16" s="1773" t="s">
        <v>613</v>
      </c>
      <c r="T16" s="1719"/>
      <c r="U16" s="1860">
        <f>U11-U12+U13+U14+U15</f>
        <v>0</v>
      </c>
      <c r="V16" s="1860">
        <f>V11-V12+V13+V14+V15</f>
        <v>0</v>
      </c>
      <c r="W16" s="1860">
        <f>W11-W12+W13+W14+W15</f>
        <v>0</v>
      </c>
    </row>
    <row r="17" spans="1:23" ht="12.75">
      <c r="A17" s="1852" t="s">
        <v>630</v>
      </c>
      <c r="B17" s="1745" t="s">
        <v>631</v>
      </c>
      <c r="C17" s="1762">
        <v>401</v>
      </c>
      <c r="D17" s="1763">
        <v>79</v>
      </c>
      <c r="E17" s="1764">
        <v>123</v>
      </c>
      <c r="F17" s="1764">
        <v>90</v>
      </c>
      <c r="G17" s="1765">
        <v>57</v>
      </c>
      <c r="H17" s="1766">
        <v>29</v>
      </c>
      <c r="I17" s="1766">
        <v>104</v>
      </c>
      <c r="J17" s="1766">
        <v>256</v>
      </c>
      <c r="K17" s="1766">
        <v>281</v>
      </c>
      <c r="L17" s="1752" t="s">
        <v>613</v>
      </c>
      <c r="M17" s="1752" t="s">
        <v>613</v>
      </c>
      <c r="N17" s="1768">
        <v>273</v>
      </c>
      <c r="O17" s="1774"/>
      <c r="P17" s="1754"/>
      <c r="Q17" s="1728"/>
      <c r="R17" s="1730" t="s">
        <v>613</v>
      </c>
      <c r="S17" s="1731" t="s">
        <v>613</v>
      </c>
      <c r="T17" s="1719"/>
      <c r="U17" s="1775"/>
      <c r="V17" s="1775"/>
      <c r="W17" s="1766"/>
    </row>
    <row r="18" spans="1:23" ht="12.75">
      <c r="A18" s="1855" t="s">
        <v>632</v>
      </c>
      <c r="B18" s="1757" t="s">
        <v>633</v>
      </c>
      <c r="C18" s="1746" t="s">
        <v>634</v>
      </c>
      <c r="D18" s="1747">
        <v>240</v>
      </c>
      <c r="E18" s="1748">
        <v>204</v>
      </c>
      <c r="F18" s="1748">
        <v>248</v>
      </c>
      <c r="G18" s="1749">
        <v>150</v>
      </c>
      <c r="H18" s="1750">
        <v>117</v>
      </c>
      <c r="I18" s="1750">
        <v>152</v>
      </c>
      <c r="J18" s="1750">
        <v>221</v>
      </c>
      <c r="K18" s="1750">
        <v>223</v>
      </c>
      <c r="L18" s="1758" t="s">
        <v>613</v>
      </c>
      <c r="M18" s="1758" t="s">
        <v>613</v>
      </c>
      <c r="N18" s="1759">
        <v>237</v>
      </c>
      <c r="O18" s="1760"/>
      <c r="P18" s="1754"/>
      <c r="Q18" s="1760"/>
      <c r="R18" s="1755" t="s">
        <v>613</v>
      </c>
      <c r="S18" s="1756" t="s">
        <v>613</v>
      </c>
      <c r="T18" s="1719"/>
      <c r="U18" s="1748"/>
      <c r="V18" s="1748"/>
      <c r="W18" s="1750"/>
    </row>
    <row r="19" spans="1:23" ht="12.75">
      <c r="A19" s="1855" t="s">
        <v>635</v>
      </c>
      <c r="B19" s="1757" t="s">
        <v>763</v>
      </c>
      <c r="C19" s="1746" t="s">
        <v>613</v>
      </c>
      <c r="D19" s="1747"/>
      <c r="E19" s="1748"/>
      <c r="F19" s="1748"/>
      <c r="G19" s="1749"/>
      <c r="H19" s="1750">
        <v>0</v>
      </c>
      <c r="I19" s="1750">
        <v>0</v>
      </c>
      <c r="J19" s="1750"/>
      <c r="K19" s="1750"/>
      <c r="L19" s="1758" t="s">
        <v>613</v>
      </c>
      <c r="M19" s="1758" t="s">
        <v>613</v>
      </c>
      <c r="N19" s="1759"/>
      <c r="O19" s="1760"/>
      <c r="P19" s="1754"/>
      <c r="Q19" s="1760"/>
      <c r="R19" s="1755" t="s">
        <v>613</v>
      </c>
      <c r="S19" s="1756" t="s">
        <v>613</v>
      </c>
      <c r="T19" s="1719"/>
      <c r="U19" s="1748"/>
      <c r="V19" s="1748"/>
      <c r="W19" s="1750"/>
    </row>
    <row r="20" spans="1:23" ht="12.75">
      <c r="A20" s="1855" t="s">
        <v>637</v>
      </c>
      <c r="B20" s="1757" t="s">
        <v>636</v>
      </c>
      <c r="C20" s="1746" t="s">
        <v>613</v>
      </c>
      <c r="D20" s="1747">
        <v>521</v>
      </c>
      <c r="E20" s="1748">
        <v>1141</v>
      </c>
      <c r="F20" s="1748">
        <v>2065</v>
      </c>
      <c r="G20" s="1749">
        <v>2183</v>
      </c>
      <c r="H20" s="1750">
        <v>2222</v>
      </c>
      <c r="I20" s="1750">
        <v>1845</v>
      </c>
      <c r="J20" s="1750">
        <v>2023</v>
      </c>
      <c r="K20" s="1750">
        <v>2369</v>
      </c>
      <c r="L20" s="1758" t="s">
        <v>613</v>
      </c>
      <c r="M20" s="1758" t="s">
        <v>613</v>
      </c>
      <c r="N20" s="1759">
        <v>3573</v>
      </c>
      <c r="O20" s="1760"/>
      <c r="P20" s="1754"/>
      <c r="Q20" s="1760"/>
      <c r="R20" s="1755" t="s">
        <v>613</v>
      </c>
      <c r="S20" s="1756" t="s">
        <v>613</v>
      </c>
      <c r="T20" s="1719"/>
      <c r="U20" s="1748"/>
      <c r="V20" s="1748"/>
      <c r="W20" s="1750"/>
    </row>
    <row r="21" spans="1:23" ht="13.5" thickBot="1">
      <c r="A21" s="1853" t="s">
        <v>639</v>
      </c>
      <c r="B21" s="1776"/>
      <c r="C21" s="1777" t="s">
        <v>613</v>
      </c>
      <c r="D21" s="1747"/>
      <c r="E21" s="1748"/>
      <c r="F21" s="1748"/>
      <c r="G21" s="1737"/>
      <c r="H21" s="1778">
        <v>0</v>
      </c>
      <c r="I21" s="1778">
        <v>0</v>
      </c>
      <c r="J21" s="1778"/>
      <c r="K21" s="1778"/>
      <c r="L21" s="1779" t="s">
        <v>613</v>
      </c>
      <c r="M21" s="1779" t="s">
        <v>613</v>
      </c>
      <c r="N21" s="1780"/>
      <c r="O21" s="1769"/>
      <c r="P21" s="1781"/>
      <c r="Q21" s="1769"/>
      <c r="R21" s="1782" t="s">
        <v>613</v>
      </c>
      <c r="S21" s="1783" t="s">
        <v>613</v>
      </c>
      <c r="T21" s="1719"/>
      <c r="U21" s="1744"/>
      <c r="V21" s="1744"/>
      <c r="W21" s="1778"/>
    </row>
    <row r="22" spans="1:23" ht="12.75">
      <c r="A22" s="1862" t="s">
        <v>641</v>
      </c>
      <c r="B22" s="1745" t="s">
        <v>642</v>
      </c>
      <c r="C22" s="1752" t="s">
        <v>613</v>
      </c>
      <c r="D22" s="1784">
        <v>10052</v>
      </c>
      <c r="E22" s="1732">
        <v>10150</v>
      </c>
      <c r="F22" s="1732">
        <v>10890</v>
      </c>
      <c r="G22" s="1726">
        <v>11223</v>
      </c>
      <c r="H22" s="1726">
        <v>11842</v>
      </c>
      <c r="I22" s="1726">
        <v>12072</v>
      </c>
      <c r="J22" s="1726">
        <v>12206</v>
      </c>
      <c r="K22" s="1785">
        <v>12842</v>
      </c>
      <c r="L22" s="1786">
        <f>L35</f>
        <v>12921</v>
      </c>
      <c r="M22" s="1815">
        <f>M35</f>
        <v>13274</v>
      </c>
      <c r="N22" s="1787">
        <v>3149</v>
      </c>
      <c r="O22" s="1788"/>
      <c r="P22" s="1789"/>
      <c r="Q22" s="1790"/>
      <c r="R22" s="1863">
        <f>SUM(N22:Q22)</f>
        <v>3149</v>
      </c>
      <c r="S22" s="1864">
        <f>(R22/M22)*100</f>
        <v>23.72306765104716</v>
      </c>
      <c r="T22" s="1719"/>
      <c r="U22" s="1732"/>
      <c r="V22" s="1732"/>
      <c r="W22" s="1726"/>
    </row>
    <row r="23" spans="1:23" ht="12.75">
      <c r="A23" s="1855" t="s">
        <v>643</v>
      </c>
      <c r="B23" s="1757" t="s">
        <v>644</v>
      </c>
      <c r="C23" s="1758" t="s">
        <v>613</v>
      </c>
      <c r="D23" s="1747"/>
      <c r="E23" s="1748"/>
      <c r="F23" s="1748"/>
      <c r="G23" s="1749"/>
      <c r="H23" s="1749">
        <v>0</v>
      </c>
      <c r="I23" s="1749">
        <v>9</v>
      </c>
      <c r="J23" s="1749">
        <v>130</v>
      </c>
      <c r="K23" s="1749">
        <v>0</v>
      </c>
      <c r="L23" s="1791"/>
      <c r="M23" s="1816"/>
      <c r="N23" s="1792"/>
      <c r="O23" s="1793"/>
      <c r="P23" s="1794"/>
      <c r="Q23" s="1795"/>
      <c r="R23" s="1865">
        <f aca="true" t="shared" si="0" ref="R23:R45">SUM(N23:Q23)</f>
        <v>0</v>
      </c>
      <c r="S23" s="1866" t="e">
        <f aca="true" t="shared" si="1" ref="S23:S45">(R23/M23)*100</f>
        <v>#DIV/0!</v>
      </c>
      <c r="T23" s="1719"/>
      <c r="U23" s="1748"/>
      <c r="V23" s="1748"/>
      <c r="W23" s="1749"/>
    </row>
    <row r="24" spans="1:23" ht="13.5" thickBot="1">
      <c r="A24" s="1853" t="s">
        <v>645</v>
      </c>
      <c r="B24" s="1776" t="s">
        <v>644</v>
      </c>
      <c r="C24" s="1779">
        <v>672</v>
      </c>
      <c r="D24" s="1796">
        <v>570</v>
      </c>
      <c r="E24" s="1797">
        <v>625</v>
      </c>
      <c r="F24" s="1797">
        <v>625</v>
      </c>
      <c r="G24" s="1737">
        <v>625</v>
      </c>
      <c r="H24" s="1737">
        <v>650</v>
      </c>
      <c r="I24" s="1737">
        <v>530</v>
      </c>
      <c r="J24" s="1737">
        <v>375</v>
      </c>
      <c r="K24" s="1737">
        <v>600</v>
      </c>
      <c r="L24" s="1798">
        <f>SUM(L25:L29)</f>
        <v>9727</v>
      </c>
      <c r="M24" s="1817">
        <f>SUM(M25:M29)</f>
        <v>9988</v>
      </c>
      <c r="N24" s="1799">
        <v>150</v>
      </c>
      <c r="O24" s="1800"/>
      <c r="P24" s="1801"/>
      <c r="Q24" s="1802"/>
      <c r="R24" s="1867">
        <f t="shared" si="0"/>
        <v>150</v>
      </c>
      <c r="S24" s="1868">
        <f t="shared" si="1"/>
        <v>1.5018021625951141</v>
      </c>
      <c r="T24" s="1719"/>
      <c r="U24" s="1736"/>
      <c r="V24" s="1736"/>
      <c r="W24" s="1737"/>
    </row>
    <row r="25" spans="1:23" ht="12.75">
      <c r="A25" s="1854" t="s">
        <v>646</v>
      </c>
      <c r="B25" s="1745" t="s">
        <v>784</v>
      </c>
      <c r="C25" s="1752">
        <v>501</v>
      </c>
      <c r="D25" s="1747">
        <v>300</v>
      </c>
      <c r="E25" s="1748">
        <v>580</v>
      </c>
      <c r="F25" s="1748">
        <v>365</v>
      </c>
      <c r="G25" s="1785">
        <v>729</v>
      </c>
      <c r="H25" s="1785">
        <v>705</v>
      </c>
      <c r="I25" s="1785">
        <v>184</v>
      </c>
      <c r="J25" s="1785">
        <v>303</v>
      </c>
      <c r="K25" s="1785">
        <v>299</v>
      </c>
      <c r="L25" s="1786"/>
      <c r="M25" s="1815"/>
      <c r="N25" s="1803">
        <v>62</v>
      </c>
      <c r="O25" s="1788"/>
      <c r="P25" s="1789"/>
      <c r="Q25" s="1790"/>
      <c r="R25" s="1863">
        <f t="shared" si="0"/>
        <v>62</v>
      </c>
      <c r="S25" s="1864" t="e">
        <f t="shared" si="1"/>
        <v>#DIV/0!</v>
      </c>
      <c r="T25" s="1719"/>
      <c r="U25" s="1775"/>
      <c r="V25" s="1775"/>
      <c r="W25" s="1785"/>
    </row>
    <row r="26" spans="1:23" ht="12.75">
      <c r="A26" s="1855" t="s">
        <v>648</v>
      </c>
      <c r="B26" s="1757" t="s">
        <v>785</v>
      </c>
      <c r="C26" s="1758">
        <v>502</v>
      </c>
      <c r="D26" s="1747">
        <v>719</v>
      </c>
      <c r="E26" s="1748">
        <v>396</v>
      </c>
      <c r="F26" s="1748">
        <v>594</v>
      </c>
      <c r="G26" s="1749">
        <v>550</v>
      </c>
      <c r="H26" s="1749">
        <v>754</v>
      </c>
      <c r="I26" s="1749">
        <v>609</v>
      </c>
      <c r="J26" s="1749">
        <v>462</v>
      </c>
      <c r="K26" s="1749">
        <v>475</v>
      </c>
      <c r="L26" s="1791">
        <v>500</v>
      </c>
      <c r="M26" s="1818">
        <v>500</v>
      </c>
      <c r="N26" s="1792">
        <v>134</v>
      </c>
      <c r="O26" s="1793"/>
      <c r="P26" s="1794"/>
      <c r="Q26" s="1795"/>
      <c r="R26" s="1865">
        <f t="shared" si="0"/>
        <v>134</v>
      </c>
      <c r="S26" s="1866">
        <f t="shared" si="1"/>
        <v>26.8</v>
      </c>
      <c r="T26" s="1719"/>
      <c r="U26" s="1748"/>
      <c r="V26" s="1748"/>
      <c r="W26" s="1749"/>
    </row>
    <row r="27" spans="1:23" ht="12.75">
      <c r="A27" s="1855" t="s">
        <v>650</v>
      </c>
      <c r="B27" s="1757" t="s">
        <v>786</v>
      </c>
      <c r="C27" s="1758">
        <v>504</v>
      </c>
      <c r="D27" s="1747"/>
      <c r="E27" s="1748"/>
      <c r="F27" s="1748"/>
      <c r="G27" s="1749"/>
      <c r="H27" s="1749">
        <v>0</v>
      </c>
      <c r="I27" s="1749">
        <v>0</v>
      </c>
      <c r="J27" s="1749">
        <v>0</v>
      </c>
      <c r="K27" s="1749">
        <v>0</v>
      </c>
      <c r="L27" s="1791"/>
      <c r="M27" s="1818"/>
      <c r="N27" s="1792"/>
      <c r="O27" s="1793"/>
      <c r="P27" s="1794"/>
      <c r="Q27" s="1795"/>
      <c r="R27" s="1865">
        <f t="shared" si="0"/>
        <v>0</v>
      </c>
      <c r="S27" s="1866" t="e">
        <f t="shared" si="1"/>
        <v>#DIV/0!</v>
      </c>
      <c r="T27" s="1719"/>
      <c r="U27" s="1748"/>
      <c r="V27" s="1748"/>
      <c r="W27" s="1749"/>
    </row>
    <row r="28" spans="1:23" ht="12.75">
      <c r="A28" s="1855" t="s">
        <v>652</v>
      </c>
      <c r="B28" s="1757" t="s">
        <v>787</v>
      </c>
      <c r="C28" s="1758">
        <v>511</v>
      </c>
      <c r="D28" s="1747">
        <v>725</v>
      </c>
      <c r="E28" s="1748">
        <v>377</v>
      </c>
      <c r="F28" s="1748">
        <v>293</v>
      </c>
      <c r="G28" s="1749">
        <v>911</v>
      </c>
      <c r="H28" s="1749">
        <v>286</v>
      </c>
      <c r="I28" s="1749">
        <v>623</v>
      </c>
      <c r="J28" s="1749">
        <v>331</v>
      </c>
      <c r="K28" s="1749">
        <v>594</v>
      </c>
      <c r="L28" s="1791">
        <v>100</v>
      </c>
      <c r="M28" s="1818">
        <v>100</v>
      </c>
      <c r="N28" s="1792">
        <v>35</v>
      </c>
      <c r="O28" s="1793"/>
      <c r="P28" s="1794"/>
      <c r="Q28" s="1795"/>
      <c r="R28" s="1865">
        <f t="shared" si="0"/>
        <v>35</v>
      </c>
      <c r="S28" s="1866">
        <f t="shared" si="1"/>
        <v>35</v>
      </c>
      <c r="T28" s="1719"/>
      <c r="U28" s="1748"/>
      <c r="V28" s="1748"/>
      <c r="W28" s="1749"/>
    </row>
    <row r="29" spans="1:23" ht="12.75">
      <c r="A29" s="1855" t="s">
        <v>654</v>
      </c>
      <c r="B29" s="1757" t="s">
        <v>788</v>
      </c>
      <c r="C29" s="1758">
        <v>518</v>
      </c>
      <c r="D29" s="1747">
        <v>405</v>
      </c>
      <c r="E29" s="1748">
        <v>397</v>
      </c>
      <c r="F29" s="1748">
        <v>322</v>
      </c>
      <c r="G29" s="1749">
        <v>346</v>
      </c>
      <c r="H29" s="1749">
        <v>311</v>
      </c>
      <c r="I29" s="1749">
        <v>365</v>
      </c>
      <c r="J29" s="1749">
        <v>424</v>
      </c>
      <c r="K29" s="1749">
        <v>463</v>
      </c>
      <c r="L29" s="1791">
        <v>9127</v>
      </c>
      <c r="M29" s="1818">
        <v>9388</v>
      </c>
      <c r="N29" s="1792">
        <v>92</v>
      </c>
      <c r="O29" s="1793"/>
      <c r="P29" s="1794"/>
      <c r="Q29" s="1795"/>
      <c r="R29" s="1865">
        <f t="shared" si="0"/>
        <v>92</v>
      </c>
      <c r="S29" s="1866">
        <f t="shared" si="1"/>
        <v>0.9799744354495101</v>
      </c>
      <c r="T29" s="1719"/>
      <c r="U29" s="1748"/>
      <c r="V29" s="1748"/>
      <c r="W29" s="1749"/>
    </row>
    <row r="30" spans="1:23" ht="12.75">
      <c r="A30" s="1855" t="s">
        <v>656</v>
      </c>
      <c r="B30" s="1804" t="s">
        <v>789</v>
      </c>
      <c r="C30" s="1758">
        <v>521</v>
      </c>
      <c r="D30" s="1747">
        <v>6946</v>
      </c>
      <c r="E30" s="1748">
        <v>6990</v>
      </c>
      <c r="F30" s="1748">
        <v>7549</v>
      </c>
      <c r="G30" s="1749">
        <v>7781</v>
      </c>
      <c r="H30" s="1749">
        <v>8377</v>
      </c>
      <c r="I30" s="1749">
        <v>8716</v>
      </c>
      <c r="J30" s="1749">
        <v>8926</v>
      </c>
      <c r="K30" s="1749">
        <v>9278</v>
      </c>
      <c r="L30" s="1791">
        <v>3194</v>
      </c>
      <c r="M30" s="1818">
        <v>3286</v>
      </c>
      <c r="N30" s="1792">
        <v>2249</v>
      </c>
      <c r="O30" s="1793"/>
      <c r="P30" s="1794"/>
      <c r="Q30" s="1795"/>
      <c r="R30" s="1865">
        <f t="shared" si="0"/>
        <v>2249</v>
      </c>
      <c r="S30" s="1866">
        <f t="shared" si="1"/>
        <v>68.4418746195983</v>
      </c>
      <c r="T30" s="1719"/>
      <c r="U30" s="1748"/>
      <c r="V30" s="1748"/>
      <c r="W30" s="1749"/>
    </row>
    <row r="31" spans="1:23" ht="12.75">
      <c r="A31" s="1855" t="s">
        <v>658</v>
      </c>
      <c r="B31" s="1804" t="s">
        <v>790</v>
      </c>
      <c r="C31" s="1758" t="s">
        <v>660</v>
      </c>
      <c r="D31" s="1747">
        <v>2596</v>
      </c>
      <c r="E31" s="1748">
        <v>2700</v>
      </c>
      <c r="F31" s="1748">
        <v>2709</v>
      </c>
      <c r="G31" s="1749">
        <v>2878</v>
      </c>
      <c r="H31" s="1749">
        <v>3044</v>
      </c>
      <c r="I31" s="1749">
        <v>3128</v>
      </c>
      <c r="J31" s="1749">
        <v>3187</v>
      </c>
      <c r="K31" s="1749">
        <v>3312</v>
      </c>
      <c r="L31" s="1791"/>
      <c r="M31" s="1818"/>
      <c r="N31" s="1792">
        <v>793</v>
      </c>
      <c r="O31" s="1793"/>
      <c r="P31" s="1794"/>
      <c r="Q31" s="1795"/>
      <c r="R31" s="1865">
        <f t="shared" si="0"/>
        <v>793</v>
      </c>
      <c r="S31" s="1866" t="e">
        <f t="shared" si="1"/>
        <v>#DIV/0!</v>
      </c>
      <c r="T31" s="1719"/>
      <c r="U31" s="1748"/>
      <c r="V31" s="1748"/>
      <c r="W31" s="1749"/>
    </row>
    <row r="32" spans="1:23" ht="12.75">
      <c r="A32" s="1855" t="s">
        <v>661</v>
      </c>
      <c r="B32" s="1757" t="s">
        <v>791</v>
      </c>
      <c r="C32" s="1758">
        <v>557</v>
      </c>
      <c r="D32" s="1747"/>
      <c r="E32" s="1748"/>
      <c r="F32" s="1748"/>
      <c r="G32" s="1749"/>
      <c r="H32" s="1749">
        <v>0</v>
      </c>
      <c r="I32" s="1749">
        <v>0</v>
      </c>
      <c r="J32" s="1749">
        <v>0</v>
      </c>
      <c r="K32" s="1749">
        <v>0</v>
      </c>
      <c r="L32" s="1791"/>
      <c r="M32" s="1818"/>
      <c r="N32" s="1792"/>
      <c r="O32" s="1793"/>
      <c r="P32" s="1794"/>
      <c r="Q32" s="1795"/>
      <c r="R32" s="1865">
        <f t="shared" si="0"/>
        <v>0</v>
      </c>
      <c r="S32" s="1866" t="e">
        <f>(R32/M32)*100</f>
        <v>#DIV/0!</v>
      </c>
      <c r="T32" s="1719"/>
      <c r="U32" s="1748"/>
      <c r="V32" s="1748"/>
      <c r="W32" s="1749"/>
    </row>
    <row r="33" spans="1:23" ht="12.75">
      <c r="A33" s="1855" t="s">
        <v>663</v>
      </c>
      <c r="B33" s="1757" t="s">
        <v>792</v>
      </c>
      <c r="C33" s="1758">
        <v>551</v>
      </c>
      <c r="D33" s="1747">
        <v>46</v>
      </c>
      <c r="E33" s="1748">
        <v>20</v>
      </c>
      <c r="F33" s="1748">
        <v>33</v>
      </c>
      <c r="G33" s="1749">
        <v>33</v>
      </c>
      <c r="H33" s="1749">
        <v>27</v>
      </c>
      <c r="I33" s="1749">
        <v>26</v>
      </c>
      <c r="J33" s="1749">
        <v>42</v>
      </c>
      <c r="K33" s="1749">
        <v>37</v>
      </c>
      <c r="L33" s="1791"/>
      <c r="M33" s="1818"/>
      <c r="N33" s="1792">
        <v>11</v>
      </c>
      <c r="O33" s="1793"/>
      <c r="P33" s="1794"/>
      <c r="Q33" s="1795"/>
      <c r="R33" s="1865">
        <f t="shared" si="0"/>
        <v>11</v>
      </c>
      <c r="S33" s="1866" t="e">
        <f t="shared" si="1"/>
        <v>#DIV/0!</v>
      </c>
      <c r="T33" s="1719"/>
      <c r="U33" s="1748"/>
      <c r="V33" s="1748"/>
      <c r="W33" s="1749"/>
    </row>
    <row r="34" spans="1:23" ht="13.5" thickBot="1">
      <c r="A34" s="1852" t="s">
        <v>665</v>
      </c>
      <c r="B34" s="1761" t="s">
        <v>793</v>
      </c>
      <c r="C34" s="1767" t="s">
        <v>666</v>
      </c>
      <c r="D34" s="1763">
        <v>45</v>
      </c>
      <c r="E34" s="1764">
        <v>193</v>
      </c>
      <c r="F34" s="1764">
        <v>77</v>
      </c>
      <c r="G34" s="1805">
        <v>52</v>
      </c>
      <c r="H34" s="1805">
        <v>46</v>
      </c>
      <c r="I34" s="1805">
        <v>71</v>
      </c>
      <c r="J34" s="1805">
        <v>357</v>
      </c>
      <c r="K34" s="1805">
        <v>219</v>
      </c>
      <c r="L34" s="1806">
        <v>0</v>
      </c>
      <c r="M34" s="1819">
        <v>0</v>
      </c>
      <c r="N34" s="1807">
        <v>50</v>
      </c>
      <c r="O34" s="1808"/>
      <c r="P34" s="1794"/>
      <c r="Q34" s="1802"/>
      <c r="R34" s="1867">
        <f t="shared" si="0"/>
        <v>50</v>
      </c>
      <c r="S34" s="1868" t="e">
        <f t="shared" si="1"/>
        <v>#DIV/0!</v>
      </c>
      <c r="T34" s="1719"/>
      <c r="U34" s="1744"/>
      <c r="V34" s="1744"/>
      <c r="W34" s="1805"/>
    </row>
    <row r="35" spans="1:23" ht="13.5" thickBot="1">
      <c r="A35" s="1856" t="s">
        <v>667</v>
      </c>
      <c r="B35" s="1857" t="s">
        <v>668</v>
      </c>
      <c r="C35" s="1771"/>
      <c r="D35" s="1858">
        <f aca="true" t="shared" si="2" ref="D35:N35">SUM(D25:D34)</f>
        <v>11782</v>
      </c>
      <c r="E35" s="1859">
        <f t="shared" si="2"/>
        <v>11653</v>
      </c>
      <c r="F35" s="1859">
        <f t="shared" si="2"/>
        <v>11942</v>
      </c>
      <c r="G35" s="1770">
        <f t="shared" si="2"/>
        <v>13280</v>
      </c>
      <c r="H35" s="1770">
        <f>SUM(H25:H34)</f>
        <v>13550</v>
      </c>
      <c r="I35" s="1770">
        <f>SUM(I25:I34)</f>
        <v>13722</v>
      </c>
      <c r="J35" s="1770">
        <f>SUM(J25:J34)</f>
        <v>14032</v>
      </c>
      <c r="K35" s="1770">
        <v>14677</v>
      </c>
      <c r="L35" s="1869">
        <f t="shared" si="2"/>
        <v>12921</v>
      </c>
      <c r="M35" s="1870">
        <f t="shared" si="2"/>
        <v>13274</v>
      </c>
      <c r="N35" s="1871">
        <f t="shared" si="2"/>
        <v>3426</v>
      </c>
      <c r="O35" s="1871"/>
      <c r="P35" s="1870"/>
      <c r="Q35" s="1872"/>
      <c r="R35" s="1858">
        <f t="shared" si="0"/>
        <v>3426</v>
      </c>
      <c r="S35" s="1873">
        <f t="shared" si="1"/>
        <v>25.80985384963086</v>
      </c>
      <c r="T35" s="1719"/>
      <c r="U35" s="1859">
        <f>SUM(U25:U34)</f>
        <v>0</v>
      </c>
      <c r="V35" s="1859">
        <f>SUM(V25:V34)</f>
        <v>0</v>
      </c>
      <c r="W35" s="1859">
        <f>SUM(W25:W34)</f>
        <v>0</v>
      </c>
    </row>
    <row r="36" spans="1:23" ht="12.75">
      <c r="A36" s="1854" t="s">
        <v>669</v>
      </c>
      <c r="B36" s="1745" t="s">
        <v>794</v>
      </c>
      <c r="C36" s="1752">
        <v>601</v>
      </c>
      <c r="D36" s="1809"/>
      <c r="E36" s="1775"/>
      <c r="F36" s="1775"/>
      <c r="G36" s="1785"/>
      <c r="H36" s="1785">
        <v>0</v>
      </c>
      <c r="I36" s="1785">
        <v>0</v>
      </c>
      <c r="J36" s="1785">
        <v>0</v>
      </c>
      <c r="K36" s="1785">
        <v>0</v>
      </c>
      <c r="L36" s="1786"/>
      <c r="M36" s="1820"/>
      <c r="N36" s="1787"/>
      <c r="O36" s="1810"/>
      <c r="P36" s="1794"/>
      <c r="Q36" s="1790"/>
      <c r="R36" s="1863">
        <f t="shared" si="0"/>
        <v>0</v>
      </c>
      <c r="S36" s="1864" t="e">
        <f t="shared" si="1"/>
        <v>#DIV/0!</v>
      </c>
      <c r="T36" s="1719"/>
      <c r="U36" s="1775"/>
      <c r="V36" s="1775"/>
      <c r="W36" s="1785"/>
    </row>
    <row r="37" spans="1:23" ht="12.75">
      <c r="A37" s="1855" t="s">
        <v>671</v>
      </c>
      <c r="B37" s="1757" t="s">
        <v>795</v>
      </c>
      <c r="C37" s="1758">
        <v>602</v>
      </c>
      <c r="D37" s="1747">
        <v>1441</v>
      </c>
      <c r="E37" s="1748">
        <v>1474</v>
      </c>
      <c r="F37" s="1748">
        <v>1395</v>
      </c>
      <c r="G37" s="1749">
        <v>1564</v>
      </c>
      <c r="H37" s="1749">
        <v>1628</v>
      </c>
      <c r="I37" s="1749">
        <v>1758</v>
      </c>
      <c r="J37" s="1749">
        <v>1842</v>
      </c>
      <c r="K37" s="1749">
        <v>1861</v>
      </c>
      <c r="L37" s="1791"/>
      <c r="M37" s="1816"/>
      <c r="N37" s="1792">
        <v>564</v>
      </c>
      <c r="O37" s="1793"/>
      <c r="P37" s="1794"/>
      <c r="Q37" s="1795"/>
      <c r="R37" s="1865">
        <f t="shared" si="0"/>
        <v>564</v>
      </c>
      <c r="S37" s="1866" t="e">
        <f t="shared" si="1"/>
        <v>#DIV/0!</v>
      </c>
      <c r="T37" s="1719"/>
      <c r="U37" s="1748"/>
      <c r="V37" s="1748"/>
      <c r="W37" s="1749"/>
    </row>
    <row r="38" spans="1:23" ht="12.75">
      <c r="A38" s="1855" t="s">
        <v>673</v>
      </c>
      <c r="B38" s="1757" t="s">
        <v>796</v>
      </c>
      <c r="C38" s="1758">
        <v>604</v>
      </c>
      <c r="D38" s="1747"/>
      <c r="E38" s="1748"/>
      <c r="F38" s="1748"/>
      <c r="G38" s="1749"/>
      <c r="H38" s="1749">
        <v>0</v>
      </c>
      <c r="I38" s="1749">
        <v>0</v>
      </c>
      <c r="J38" s="1749"/>
      <c r="K38" s="1749">
        <v>0</v>
      </c>
      <c r="L38" s="1791"/>
      <c r="M38" s="1816"/>
      <c r="N38" s="1792"/>
      <c r="O38" s="1793"/>
      <c r="P38" s="1794"/>
      <c r="Q38" s="1795"/>
      <c r="R38" s="1865">
        <f t="shared" si="0"/>
        <v>0</v>
      </c>
      <c r="S38" s="1866" t="e">
        <f t="shared" si="1"/>
        <v>#DIV/0!</v>
      </c>
      <c r="T38" s="1719"/>
      <c r="U38" s="1748"/>
      <c r="V38" s="1748"/>
      <c r="W38" s="1749"/>
    </row>
    <row r="39" spans="1:23" ht="12.75">
      <c r="A39" s="1855" t="s">
        <v>675</v>
      </c>
      <c r="B39" s="1757" t="s">
        <v>797</v>
      </c>
      <c r="C39" s="1758" t="s">
        <v>677</v>
      </c>
      <c r="D39" s="1747">
        <v>10052</v>
      </c>
      <c r="E39" s="1748">
        <v>10150</v>
      </c>
      <c r="F39" s="1748">
        <v>10890</v>
      </c>
      <c r="G39" s="1749">
        <v>11223</v>
      </c>
      <c r="H39" s="1749">
        <v>11842</v>
      </c>
      <c r="I39" s="1749">
        <v>12072</v>
      </c>
      <c r="J39" s="1749">
        <v>12206</v>
      </c>
      <c r="K39" s="1749">
        <v>12842</v>
      </c>
      <c r="L39" s="1791">
        <v>12921</v>
      </c>
      <c r="M39" s="1816">
        <v>13274</v>
      </c>
      <c r="N39" s="1792">
        <v>3149</v>
      </c>
      <c r="O39" s="1793"/>
      <c r="P39" s="1794"/>
      <c r="Q39" s="1795"/>
      <c r="R39" s="1865">
        <f t="shared" si="0"/>
        <v>3149</v>
      </c>
      <c r="S39" s="1866">
        <f t="shared" si="1"/>
        <v>23.72306765104716</v>
      </c>
      <c r="T39" s="1719"/>
      <c r="U39" s="1748"/>
      <c r="V39" s="1748"/>
      <c r="W39" s="1749"/>
    </row>
    <row r="40" spans="1:23" ht="13.5" thickBot="1">
      <c r="A40" s="1852" t="s">
        <v>678</v>
      </c>
      <c r="B40" s="1761" t="s">
        <v>793</v>
      </c>
      <c r="C40" s="1767" t="s">
        <v>679</v>
      </c>
      <c r="D40" s="1763">
        <v>176</v>
      </c>
      <c r="E40" s="1764">
        <v>40</v>
      </c>
      <c r="F40" s="1764">
        <v>73</v>
      </c>
      <c r="G40" s="1805">
        <v>493</v>
      </c>
      <c r="H40" s="1805">
        <v>100</v>
      </c>
      <c r="I40" s="1805">
        <v>38</v>
      </c>
      <c r="J40" s="1805">
        <v>78</v>
      </c>
      <c r="K40" s="1805">
        <v>87</v>
      </c>
      <c r="L40" s="1806"/>
      <c r="M40" s="1821"/>
      <c r="N40" s="1807">
        <v>13</v>
      </c>
      <c r="O40" s="1800"/>
      <c r="P40" s="1801"/>
      <c r="Q40" s="1802"/>
      <c r="R40" s="1867">
        <f t="shared" si="0"/>
        <v>13</v>
      </c>
      <c r="S40" s="1868" t="e">
        <f t="shared" si="1"/>
        <v>#DIV/0!</v>
      </c>
      <c r="T40" s="1719"/>
      <c r="U40" s="1744"/>
      <c r="V40" s="1744"/>
      <c r="W40" s="1805"/>
    </row>
    <row r="41" spans="1:23" ht="13.5" thickBot="1">
      <c r="A41" s="1856" t="s">
        <v>680</v>
      </c>
      <c r="B41" s="1857" t="s">
        <v>681</v>
      </c>
      <c r="C41" s="1771" t="s">
        <v>613</v>
      </c>
      <c r="D41" s="1858">
        <f aca="true" t="shared" si="3" ref="D41:R41">SUM(D36:D40)</f>
        <v>11669</v>
      </c>
      <c r="E41" s="1859">
        <f t="shared" si="3"/>
        <v>11664</v>
      </c>
      <c r="F41" s="1859">
        <f t="shared" si="3"/>
        <v>12358</v>
      </c>
      <c r="G41" s="1770">
        <f t="shared" si="3"/>
        <v>13280</v>
      </c>
      <c r="H41" s="1770">
        <f>SUM(H36:H40)</f>
        <v>13570</v>
      </c>
      <c r="I41" s="1770">
        <f>SUM(I36:I40)</f>
        <v>13868</v>
      </c>
      <c r="J41" s="1770">
        <f>SUM(J36:J40)</f>
        <v>14126</v>
      </c>
      <c r="K41" s="1770">
        <v>14790</v>
      </c>
      <c r="L41" s="1869">
        <f t="shared" si="3"/>
        <v>12921</v>
      </c>
      <c r="M41" s="1870">
        <f t="shared" si="3"/>
        <v>13274</v>
      </c>
      <c r="N41" s="1874">
        <f t="shared" si="3"/>
        <v>3726</v>
      </c>
      <c r="O41" s="1874">
        <f t="shared" si="3"/>
        <v>0</v>
      </c>
      <c r="P41" s="1859">
        <f t="shared" si="3"/>
        <v>0</v>
      </c>
      <c r="Q41" s="1875">
        <f t="shared" si="3"/>
        <v>0</v>
      </c>
      <c r="R41" s="1875">
        <f t="shared" si="3"/>
        <v>3726</v>
      </c>
      <c r="S41" s="1873">
        <f t="shared" si="1"/>
        <v>28.069911104414647</v>
      </c>
      <c r="T41" s="1719"/>
      <c r="U41" s="1859">
        <f>SUM(U36:U40)</f>
        <v>0</v>
      </c>
      <c r="V41" s="1859">
        <f>SUM(V36:V40)</f>
        <v>0</v>
      </c>
      <c r="W41" s="1859">
        <f>SUM(W36:W40)</f>
        <v>0</v>
      </c>
    </row>
    <row r="42" spans="1:23" ht="6.75" customHeight="1" thickBot="1">
      <c r="A42" s="1852"/>
      <c r="B42" s="1811"/>
      <c r="C42" s="1876"/>
      <c r="D42" s="1763"/>
      <c r="E42" s="1764"/>
      <c r="F42" s="1764"/>
      <c r="G42" s="1877"/>
      <c r="H42" s="1877"/>
      <c r="I42" s="1877"/>
      <c r="J42" s="1877"/>
      <c r="K42" s="1877"/>
      <c r="L42" s="1878"/>
      <c r="M42" s="1879"/>
      <c r="N42" s="1822"/>
      <c r="O42" s="1812"/>
      <c r="P42" s="1813"/>
      <c r="Q42" s="1814"/>
      <c r="R42" s="1880"/>
      <c r="S42" s="1881"/>
      <c r="T42" s="1719"/>
      <c r="U42" s="1764"/>
      <c r="V42" s="1764"/>
      <c r="W42" s="1764"/>
    </row>
    <row r="43" spans="1:23" ht="13.5" thickBot="1">
      <c r="A43" s="1882" t="s">
        <v>682</v>
      </c>
      <c r="B43" s="1857" t="s">
        <v>644</v>
      </c>
      <c r="C43" s="1771" t="s">
        <v>613</v>
      </c>
      <c r="D43" s="1858">
        <f aca="true" t="shared" si="4" ref="D43:Q43">D41-D39</f>
        <v>1617</v>
      </c>
      <c r="E43" s="1859">
        <f t="shared" si="4"/>
        <v>1514</v>
      </c>
      <c r="F43" s="1859">
        <f t="shared" si="4"/>
        <v>1468</v>
      </c>
      <c r="G43" s="1770">
        <f>G41-G39</f>
        <v>2057</v>
      </c>
      <c r="H43" s="1770">
        <f>H41-H39</f>
        <v>1728</v>
      </c>
      <c r="I43" s="1770">
        <f>I41-I39</f>
        <v>1796</v>
      </c>
      <c r="J43" s="1770">
        <f>J41-J39</f>
        <v>1920</v>
      </c>
      <c r="K43" s="1770">
        <v>1948</v>
      </c>
      <c r="L43" s="1859">
        <f>L41-L39</f>
        <v>0</v>
      </c>
      <c r="M43" s="1883">
        <f t="shared" si="4"/>
        <v>0</v>
      </c>
      <c r="N43" s="1884">
        <f t="shared" si="4"/>
        <v>577</v>
      </c>
      <c r="O43" s="1884">
        <f t="shared" si="4"/>
        <v>0</v>
      </c>
      <c r="P43" s="1859">
        <f t="shared" si="4"/>
        <v>0</v>
      </c>
      <c r="Q43" s="1858">
        <f t="shared" si="4"/>
        <v>0</v>
      </c>
      <c r="R43" s="1885">
        <f t="shared" si="0"/>
        <v>577</v>
      </c>
      <c r="S43" s="1873" t="e">
        <f t="shared" si="1"/>
        <v>#DIV/0!</v>
      </c>
      <c r="T43" s="1719"/>
      <c r="U43" s="1859">
        <f>U41-U39</f>
        <v>0</v>
      </c>
      <c r="V43" s="1859">
        <f>V41-V39</f>
        <v>0</v>
      </c>
      <c r="W43" s="1859">
        <f>W41-W39</f>
        <v>0</v>
      </c>
    </row>
    <row r="44" spans="1:23" ht="13.5" thickBot="1">
      <c r="A44" s="1856" t="s">
        <v>683</v>
      </c>
      <c r="B44" s="1857" t="s">
        <v>684</v>
      </c>
      <c r="C44" s="1771" t="s">
        <v>613</v>
      </c>
      <c r="D44" s="1858">
        <f aca="true" t="shared" si="5" ref="D44:Q44">D41-D35</f>
        <v>-113</v>
      </c>
      <c r="E44" s="1859">
        <f t="shared" si="5"/>
        <v>11</v>
      </c>
      <c r="F44" s="1859">
        <f t="shared" si="5"/>
        <v>416</v>
      </c>
      <c r="G44" s="1770">
        <f>G41-G35</f>
        <v>0</v>
      </c>
      <c r="H44" s="1770">
        <f>H41-H35</f>
        <v>20</v>
      </c>
      <c r="I44" s="1770">
        <f>I41-I35</f>
        <v>146</v>
      </c>
      <c r="J44" s="1770">
        <f>J41-J35</f>
        <v>94</v>
      </c>
      <c r="K44" s="1770">
        <v>113</v>
      </c>
      <c r="L44" s="1859">
        <f>L41-L35</f>
        <v>0</v>
      </c>
      <c r="M44" s="1883">
        <f t="shared" si="5"/>
        <v>0</v>
      </c>
      <c r="N44" s="1884">
        <f t="shared" si="5"/>
        <v>300</v>
      </c>
      <c r="O44" s="1884">
        <f t="shared" si="5"/>
        <v>0</v>
      </c>
      <c r="P44" s="1859">
        <f t="shared" si="5"/>
        <v>0</v>
      </c>
      <c r="Q44" s="1858">
        <f t="shared" si="5"/>
        <v>0</v>
      </c>
      <c r="R44" s="1885">
        <f t="shared" si="0"/>
        <v>300</v>
      </c>
      <c r="S44" s="1873" t="e">
        <f t="shared" si="1"/>
        <v>#DIV/0!</v>
      </c>
      <c r="T44" s="1719"/>
      <c r="U44" s="1859">
        <f>U41-U35</f>
        <v>0</v>
      </c>
      <c r="V44" s="1859">
        <f>V41-V35</f>
        <v>0</v>
      </c>
      <c r="W44" s="1859">
        <f>W41-W35</f>
        <v>0</v>
      </c>
    </row>
    <row r="45" spans="1:23" ht="13.5" thickBot="1">
      <c r="A45" s="1886" t="s">
        <v>685</v>
      </c>
      <c r="B45" s="1887" t="s">
        <v>644</v>
      </c>
      <c r="C45" s="1845" t="s">
        <v>613</v>
      </c>
      <c r="D45" s="1858">
        <f aca="true" t="shared" si="6" ref="D45:Q45">D44-D39</f>
        <v>-10165</v>
      </c>
      <c r="E45" s="1859">
        <f t="shared" si="6"/>
        <v>-10139</v>
      </c>
      <c r="F45" s="1859">
        <f t="shared" si="6"/>
        <v>-10474</v>
      </c>
      <c r="G45" s="1770">
        <f t="shared" si="6"/>
        <v>-11223</v>
      </c>
      <c r="H45" s="1770">
        <f>H44-H39</f>
        <v>-11822</v>
      </c>
      <c r="I45" s="1770">
        <f>I44-I39</f>
        <v>-11926</v>
      </c>
      <c r="J45" s="1770">
        <f>J44-J39</f>
        <v>-12112</v>
      </c>
      <c r="K45" s="1770">
        <v>-12729</v>
      </c>
      <c r="L45" s="1859">
        <f t="shared" si="6"/>
        <v>-12921</v>
      </c>
      <c r="M45" s="1883">
        <f t="shared" si="6"/>
        <v>-13274</v>
      </c>
      <c r="N45" s="1884">
        <f t="shared" si="6"/>
        <v>-2849</v>
      </c>
      <c r="O45" s="1884">
        <f t="shared" si="6"/>
        <v>0</v>
      </c>
      <c r="P45" s="1859">
        <f t="shared" si="6"/>
        <v>0</v>
      </c>
      <c r="Q45" s="1858">
        <f t="shared" si="6"/>
        <v>0</v>
      </c>
      <c r="R45" s="1888">
        <f t="shared" si="0"/>
        <v>-2849</v>
      </c>
      <c r="S45" s="1873">
        <f t="shared" si="1"/>
        <v>21.46301039626337</v>
      </c>
      <c r="T45" s="1719"/>
      <c r="U45" s="1859">
        <f>U44-U39</f>
        <v>0</v>
      </c>
      <c r="V45" s="1859">
        <f>V44-V39</f>
        <v>0</v>
      </c>
      <c r="W45" s="1859">
        <f>W44-W39</f>
        <v>0</v>
      </c>
    </row>
    <row r="46" spans="1:23" ht="12.75">
      <c r="A46" s="1714"/>
      <c r="B46" s="1711"/>
      <c r="C46" s="1710"/>
      <c r="D46" s="1711"/>
      <c r="E46" s="1711"/>
      <c r="F46" s="1711"/>
      <c r="G46" s="1711"/>
      <c r="H46" s="1712"/>
      <c r="I46" s="1712"/>
      <c r="J46" s="1712"/>
      <c r="K46" s="1712"/>
      <c r="L46" s="1712"/>
      <c r="M46" s="1712"/>
      <c r="N46" s="1712"/>
      <c r="O46" s="1712"/>
      <c r="P46" s="1712"/>
      <c r="Q46" s="1712"/>
      <c r="R46" s="1712"/>
      <c r="S46" s="1713"/>
      <c r="T46" s="1712"/>
      <c r="U46" s="1712"/>
      <c r="V46" s="1712"/>
      <c r="W46" s="1712"/>
    </row>
    <row r="47" spans="1:23" ht="12.75">
      <c r="A47" s="1714"/>
      <c r="B47" s="1711"/>
      <c r="C47" s="1710"/>
      <c r="D47" s="1711"/>
      <c r="E47" s="1711"/>
      <c r="F47" s="1711"/>
      <c r="G47" s="1711"/>
      <c r="H47" s="1712"/>
      <c r="I47" s="1712"/>
      <c r="J47" s="1712"/>
      <c r="K47" s="1712"/>
      <c r="L47" s="1712"/>
      <c r="M47" s="1712"/>
      <c r="N47" s="1712"/>
      <c r="O47" s="1712"/>
      <c r="P47" s="1712"/>
      <c r="Q47" s="1712"/>
      <c r="R47" s="1712"/>
      <c r="S47" s="1713"/>
      <c r="T47" s="1712"/>
      <c r="U47" s="1712"/>
      <c r="V47" s="1712"/>
      <c r="W47" s="1712"/>
    </row>
    <row r="48" spans="1:23" ht="12.75" hidden="1">
      <c r="A48" s="1889" t="s">
        <v>798</v>
      </c>
      <c r="B48" s="1711"/>
      <c r="C48" s="1710"/>
      <c r="D48" s="1711"/>
      <c r="E48" s="1711"/>
      <c r="F48" s="1711"/>
      <c r="G48" s="1711"/>
      <c r="H48" s="1712"/>
      <c r="I48" s="1712"/>
      <c r="J48" s="1712"/>
      <c r="K48" s="1712"/>
      <c r="L48" s="1712"/>
      <c r="M48" s="1712"/>
      <c r="N48" s="1712"/>
      <c r="O48" s="1712"/>
      <c r="P48" s="1712"/>
      <c r="Q48" s="1712"/>
      <c r="R48" s="1711"/>
      <c r="S48" s="1711"/>
      <c r="T48" s="1711"/>
      <c r="U48" s="1711"/>
      <c r="V48" s="1711"/>
      <c r="W48" s="1711"/>
    </row>
    <row r="49" spans="1:23" ht="12.75" hidden="1">
      <c r="A49" s="1890" t="s">
        <v>799</v>
      </c>
      <c r="B49" s="1711"/>
      <c r="C49" s="1710"/>
      <c r="D49" s="1711"/>
      <c r="E49" s="1711"/>
      <c r="F49" s="1711"/>
      <c r="G49" s="1711"/>
      <c r="H49" s="1712"/>
      <c r="I49" s="1712"/>
      <c r="J49" s="1712"/>
      <c r="K49" s="1712"/>
      <c r="L49" s="1712"/>
      <c r="M49" s="1712"/>
      <c r="N49" s="1712"/>
      <c r="O49" s="1712"/>
      <c r="P49" s="1712"/>
      <c r="Q49" s="1712"/>
      <c r="R49" s="1711"/>
      <c r="S49" s="1711"/>
      <c r="T49" s="1711"/>
      <c r="U49" s="1711"/>
      <c r="V49" s="1711"/>
      <c r="W49" s="1711"/>
    </row>
    <row r="50" spans="1:23" ht="12.75" hidden="1">
      <c r="A50" s="1891" t="s">
        <v>800</v>
      </c>
      <c r="B50" s="1711"/>
      <c r="C50" s="1710"/>
      <c r="D50" s="1711"/>
      <c r="E50" s="1711"/>
      <c r="F50" s="1711"/>
      <c r="G50" s="1711"/>
      <c r="H50" s="1712"/>
      <c r="I50" s="1712"/>
      <c r="J50" s="1712"/>
      <c r="K50" s="1712"/>
      <c r="L50" s="1712"/>
      <c r="M50" s="1712"/>
      <c r="N50" s="1712"/>
      <c r="O50" s="1712"/>
      <c r="P50" s="1712"/>
      <c r="Q50" s="1712"/>
      <c r="R50" s="1711"/>
      <c r="S50" s="1711"/>
      <c r="T50" s="1711"/>
      <c r="U50" s="1711"/>
      <c r="V50" s="1711"/>
      <c r="W50" s="1711"/>
    </row>
    <row r="51" spans="1:23" ht="12.75" hidden="1">
      <c r="A51" s="1823"/>
      <c r="B51" s="1711"/>
      <c r="C51" s="1710"/>
      <c r="D51" s="1711"/>
      <c r="E51" s="1711"/>
      <c r="F51" s="1711"/>
      <c r="G51" s="1711"/>
      <c r="H51" s="1712"/>
      <c r="I51" s="1712"/>
      <c r="J51" s="1712"/>
      <c r="K51" s="1712"/>
      <c r="L51" s="1712"/>
      <c r="M51" s="1712"/>
      <c r="N51" s="1712"/>
      <c r="O51" s="1712"/>
      <c r="P51" s="1712"/>
      <c r="Q51" s="1712"/>
      <c r="R51" s="1711"/>
      <c r="S51" s="1711"/>
      <c r="T51" s="1711"/>
      <c r="U51" s="1711"/>
      <c r="V51" s="1711"/>
      <c r="W51" s="1711"/>
    </row>
    <row r="52" spans="1:23" ht="12.75" hidden="1">
      <c r="A52" s="1714" t="s">
        <v>838</v>
      </c>
      <c r="B52" s="1711"/>
      <c r="C52" s="1710"/>
      <c r="D52" s="1711"/>
      <c r="E52" s="1711"/>
      <c r="F52" s="1711"/>
      <c r="G52" s="1711"/>
      <c r="H52" s="1712"/>
      <c r="I52" s="1712"/>
      <c r="J52" s="1712"/>
      <c r="K52" s="1712"/>
      <c r="L52" s="1712"/>
      <c r="M52" s="1712"/>
      <c r="N52" s="1712"/>
      <c r="O52" s="1712"/>
      <c r="P52" s="1712"/>
      <c r="Q52" s="1712"/>
      <c r="R52" s="1711"/>
      <c r="S52" s="1711"/>
      <c r="T52" s="1711"/>
      <c r="U52" s="1711"/>
      <c r="V52" s="1711"/>
      <c r="W52" s="1711"/>
    </row>
    <row r="53" spans="1:23" ht="12.75" hidden="1">
      <c r="A53" s="1714"/>
      <c r="B53" s="1711"/>
      <c r="C53" s="1710"/>
      <c r="D53" s="1711"/>
      <c r="E53" s="1711"/>
      <c r="F53" s="1711"/>
      <c r="G53" s="1711"/>
      <c r="H53" s="1712"/>
      <c r="I53" s="1712"/>
      <c r="J53" s="1712"/>
      <c r="K53" s="1712"/>
      <c r="L53" s="1712"/>
      <c r="M53" s="1712"/>
      <c r="N53" s="1712"/>
      <c r="O53" s="1712"/>
      <c r="P53" s="1712"/>
      <c r="Q53" s="1712"/>
      <c r="R53" s="1711"/>
      <c r="S53" s="1711"/>
      <c r="T53" s="1711"/>
      <c r="U53" s="1711"/>
      <c r="V53" s="1711"/>
      <c r="W53" s="1711"/>
    </row>
    <row r="54" spans="1:23" ht="12.75" hidden="1">
      <c r="A54" s="1714" t="s">
        <v>805</v>
      </c>
      <c r="B54" s="1711"/>
      <c r="C54" s="1710"/>
      <c r="D54" s="1711"/>
      <c r="E54" s="1711"/>
      <c r="F54" s="1711"/>
      <c r="G54" s="1711"/>
      <c r="H54" s="1712"/>
      <c r="I54" s="1712"/>
      <c r="J54" s="1712"/>
      <c r="K54" s="1712"/>
      <c r="L54" s="1712"/>
      <c r="M54" s="1712"/>
      <c r="N54" s="1712"/>
      <c r="O54" s="1712"/>
      <c r="P54" s="1712"/>
      <c r="Q54" s="1712"/>
      <c r="R54" s="1711"/>
      <c r="S54" s="1711"/>
      <c r="T54" s="1711"/>
      <c r="U54" s="1711"/>
      <c r="V54" s="1711"/>
      <c r="W54" s="1711"/>
    </row>
    <row r="55" spans="1:23" ht="12.75">
      <c r="A55" s="1824"/>
      <c r="B55" s="1711"/>
      <c r="C55" s="1710"/>
      <c r="D55" s="1711"/>
      <c r="E55" s="1711"/>
      <c r="F55" s="1711"/>
      <c r="G55" s="1711"/>
      <c r="H55" s="1712"/>
      <c r="I55" s="1712"/>
      <c r="J55" s="1712"/>
      <c r="K55" s="1712"/>
      <c r="L55" s="1712"/>
      <c r="M55" s="1712"/>
      <c r="N55" s="1712"/>
      <c r="O55" s="1712"/>
      <c r="P55" s="1712"/>
      <c r="Q55" s="1712"/>
      <c r="R55" s="1712"/>
      <c r="S55" s="1713"/>
      <c r="T55" s="1712"/>
      <c r="U55" s="1712"/>
      <c r="V55" s="1712"/>
      <c r="W55" s="1712"/>
    </row>
    <row r="56" spans="1:23" ht="12.75">
      <c r="A56" s="1714"/>
      <c r="B56" s="1711"/>
      <c r="C56" s="1710"/>
      <c r="D56" s="1711"/>
      <c r="E56" s="1711"/>
      <c r="F56" s="1711"/>
      <c r="G56" s="1711"/>
      <c r="H56" s="1712"/>
      <c r="I56" s="1712"/>
      <c r="J56" s="1712"/>
      <c r="K56" s="1712"/>
      <c r="L56" s="1712"/>
      <c r="M56" s="1712"/>
      <c r="N56" s="1712"/>
      <c r="O56" s="1712"/>
      <c r="P56" s="1712"/>
      <c r="Q56" s="1712"/>
      <c r="R56" s="1712"/>
      <c r="S56" s="1713"/>
      <c r="T56" s="1712"/>
      <c r="U56" s="1712"/>
      <c r="V56" s="1712"/>
      <c r="W56" s="1712"/>
    </row>
    <row r="57" spans="1:23" ht="12.75">
      <c r="A57" s="1714"/>
      <c r="B57" s="1711"/>
      <c r="C57" s="1710"/>
      <c r="D57" s="1711"/>
      <c r="E57" s="1711"/>
      <c r="F57" s="1711"/>
      <c r="G57" s="1711"/>
      <c r="H57" s="1712"/>
      <c r="I57" s="1712"/>
      <c r="J57" s="1712"/>
      <c r="K57" s="1712"/>
      <c r="L57" s="1712"/>
      <c r="M57" s="1712"/>
      <c r="N57" s="1712"/>
      <c r="O57" s="1712"/>
      <c r="P57" s="1712"/>
      <c r="Q57" s="1712"/>
      <c r="R57" s="1712"/>
      <c r="S57" s="1713"/>
      <c r="T57" s="1712"/>
      <c r="U57" s="1712"/>
      <c r="V57" s="1712"/>
      <c r="W57" s="1712"/>
    </row>
    <row r="58" spans="1:23" ht="12.75">
      <c r="A58" s="1714"/>
      <c r="B58" s="1711"/>
      <c r="C58" s="1710"/>
      <c r="D58" s="1711"/>
      <c r="E58" s="1711"/>
      <c r="F58" s="1711"/>
      <c r="G58" s="1711"/>
      <c r="H58" s="1712"/>
      <c r="I58" s="1712"/>
      <c r="J58" s="1712"/>
      <c r="K58" s="1712"/>
      <c r="L58" s="1712"/>
      <c r="M58" s="1712"/>
      <c r="N58" s="1712"/>
      <c r="O58" s="1712"/>
      <c r="P58" s="1712"/>
      <c r="Q58" s="1712"/>
      <c r="R58" s="1712"/>
      <c r="S58" s="1713"/>
      <c r="T58" s="1712"/>
      <c r="U58" s="1712"/>
      <c r="V58" s="1712"/>
      <c r="W58" s="1712"/>
    </row>
    <row r="59" spans="1:23" ht="12.75">
      <c r="A59" s="1714"/>
      <c r="B59" s="1711"/>
      <c r="C59" s="1710"/>
      <c r="D59" s="1711"/>
      <c r="E59" s="1711"/>
      <c r="F59" s="1711"/>
      <c r="G59" s="1711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3"/>
      <c r="T59" s="1712"/>
      <c r="U59" s="1712"/>
      <c r="V59" s="1712"/>
      <c r="W59" s="1712"/>
    </row>
    <row r="60" spans="1:23" ht="12.75">
      <c r="A60" s="1714"/>
      <c r="B60" s="1711"/>
      <c r="C60" s="1710"/>
      <c r="D60" s="1711"/>
      <c r="E60" s="1711"/>
      <c r="F60" s="1711"/>
      <c r="G60" s="1711"/>
      <c r="H60" s="1712"/>
      <c r="I60" s="1712"/>
      <c r="J60" s="1712"/>
      <c r="K60" s="1712"/>
      <c r="L60" s="1712"/>
      <c r="M60" s="1712"/>
      <c r="N60" s="1712"/>
      <c r="O60" s="1712"/>
      <c r="P60" s="1712"/>
      <c r="Q60" s="1712"/>
      <c r="R60" s="1712"/>
      <c r="S60" s="1713"/>
      <c r="T60" s="1712"/>
      <c r="U60" s="1712"/>
      <c r="V60" s="1712"/>
      <c r="W60" s="1712"/>
    </row>
    <row r="61" spans="1:23" ht="12.75">
      <c r="A61" s="1714"/>
      <c r="B61" s="1711"/>
      <c r="C61" s="1710"/>
      <c r="D61" s="1711"/>
      <c r="E61" s="1711"/>
      <c r="F61" s="1711"/>
      <c r="G61" s="1711"/>
      <c r="H61" s="1712"/>
      <c r="I61" s="1712"/>
      <c r="J61" s="1712"/>
      <c r="K61" s="1712"/>
      <c r="L61" s="1712"/>
      <c r="M61" s="1712"/>
      <c r="N61" s="1712"/>
      <c r="O61" s="1712"/>
      <c r="P61" s="1712"/>
      <c r="Q61" s="1712"/>
      <c r="R61" s="1712"/>
      <c r="S61" s="1713"/>
      <c r="T61" s="1712"/>
      <c r="U61" s="1712"/>
      <c r="V61" s="1712"/>
      <c r="W61" s="1712"/>
    </row>
    <row r="62" spans="1:23" ht="12.75">
      <c r="A62" s="1714"/>
      <c r="B62" s="1711"/>
      <c r="C62" s="1710"/>
      <c r="D62" s="1711"/>
      <c r="E62" s="1711"/>
      <c r="F62" s="1711"/>
      <c r="G62" s="1711"/>
      <c r="H62" s="1712"/>
      <c r="I62" s="1712"/>
      <c r="J62" s="1712"/>
      <c r="K62" s="1712"/>
      <c r="L62" s="1712"/>
      <c r="M62" s="1712"/>
      <c r="N62" s="1712"/>
      <c r="O62" s="1712"/>
      <c r="P62" s="1712"/>
      <c r="Q62" s="1712"/>
      <c r="R62" s="1712"/>
      <c r="S62" s="1713"/>
      <c r="T62" s="1712"/>
      <c r="U62" s="1712"/>
      <c r="V62" s="1712"/>
      <c r="W62" s="1712"/>
    </row>
    <row r="63" spans="1:23" ht="18">
      <c r="A63" s="1825"/>
      <c r="B63" s="636"/>
      <c r="C63" s="1826"/>
      <c r="D63" s="636"/>
      <c r="E63" s="636"/>
      <c r="F63" s="636"/>
      <c r="G63" s="636"/>
      <c r="H63" s="1827"/>
      <c r="I63" s="1827"/>
      <c r="J63" s="1827"/>
      <c r="K63" s="1827"/>
      <c r="L63" s="1827"/>
      <c r="M63" s="1827"/>
      <c r="N63" s="1827"/>
      <c r="O63" s="1827"/>
      <c r="P63" s="1827"/>
      <c r="Q63" s="1827"/>
      <c r="R63" s="1827"/>
      <c r="S63" s="1828"/>
      <c r="T63" s="1827"/>
      <c r="U63" s="1827"/>
      <c r="V63" s="1827"/>
      <c r="W63" s="1827"/>
    </row>
    <row r="64" spans="1:23" ht="18">
      <c r="A64" s="1825"/>
      <c r="B64" s="636"/>
      <c r="C64" s="1826"/>
      <c r="D64" s="636"/>
      <c r="E64" s="636"/>
      <c r="F64" s="636"/>
      <c r="G64" s="636"/>
      <c r="H64" s="1827"/>
      <c r="I64" s="1827"/>
      <c r="J64" s="1827"/>
      <c r="K64" s="1827"/>
      <c r="L64" s="1827"/>
      <c r="M64" s="1827"/>
      <c r="N64" s="1827"/>
      <c r="O64" s="1827"/>
      <c r="P64" s="1827"/>
      <c r="Q64" s="1827"/>
      <c r="R64" s="1827"/>
      <c r="S64" s="1828"/>
      <c r="T64" s="1827"/>
      <c r="U64" s="1827"/>
      <c r="V64" s="1827"/>
      <c r="W64" s="1827"/>
    </row>
  </sheetData>
  <sheetProtection/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rintOptions/>
  <pageMargins left="0.9055118110236221" right="0.5118110236220472" top="1.1811023622047245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6"/>
  <sheetViews>
    <sheetView zoomScale="80" zoomScaleNormal="80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13.7109375" style="140" customWidth="1"/>
    <col min="2" max="2" width="12.7109375" style="140" customWidth="1"/>
    <col min="3" max="3" width="79.7109375" style="140" customWidth="1"/>
    <col min="4" max="4" width="13.8515625" style="140" customWidth="1"/>
    <col min="5" max="5" width="15.00390625" style="140" customWidth="1"/>
    <col min="6" max="6" width="14.421875" style="140" customWidth="1"/>
    <col min="7" max="7" width="11.421875" style="140" customWidth="1"/>
    <col min="8" max="8" width="9.140625" style="140" customWidth="1"/>
    <col min="9" max="9" width="10.140625" style="140" bestFit="1" customWidth="1"/>
    <col min="10" max="16384" width="9.140625" style="140" customWidth="1"/>
  </cols>
  <sheetData>
    <row r="1" spans="1:7" ht="21" customHeight="1">
      <c r="A1" s="44" t="s">
        <v>327</v>
      </c>
      <c r="B1" s="45"/>
      <c r="C1" s="137"/>
      <c r="D1" s="138"/>
      <c r="E1" s="139"/>
      <c r="F1" s="139"/>
      <c r="G1" s="139"/>
    </row>
    <row r="2" spans="1:5" ht="15.75" customHeight="1">
      <c r="A2" s="44"/>
      <c r="B2" s="45"/>
      <c r="C2" s="141"/>
      <c r="E2" s="142"/>
    </row>
    <row r="3" spans="1:7" s="147" customFormat="1" ht="24" customHeight="1">
      <c r="A3" s="143" t="s">
        <v>328</v>
      </c>
      <c r="B3" s="143"/>
      <c r="C3" s="143"/>
      <c r="D3" s="144"/>
      <c r="E3" s="145"/>
      <c r="F3" s="146"/>
      <c r="G3" s="146"/>
    </row>
    <row r="4" spans="4:7" s="130" customFormat="1" ht="15.75" customHeight="1" thickBot="1">
      <c r="D4" s="148"/>
      <c r="E4" s="149"/>
      <c r="F4" s="146" t="s">
        <v>4</v>
      </c>
      <c r="G4" s="148"/>
    </row>
    <row r="5" spans="1:7" s="130" customFormat="1" ht="15.75" customHeight="1">
      <c r="A5" s="290" t="s">
        <v>27</v>
      </c>
      <c r="B5" s="291" t="s">
        <v>28</v>
      </c>
      <c r="C5" s="290" t="s">
        <v>30</v>
      </c>
      <c r="D5" s="290" t="s">
        <v>31</v>
      </c>
      <c r="E5" s="290" t="s">
        <v>31</v>
      </c>
      <c r="F5" s="256" t="s">
        <v>8</v>
      </c>
      <c r="G5" s="290" t="s">
        <v>329</v>
      </c>
    </row>
    <row r="6" spans="1:7" s="130" customFormat="1" ht="15.75" customHeight="1" thickBot="1">
      <c r="A6" s="292"/>
      <c r="B6" s="293"/>
      <c r="C6" s="294"/>
      <c r="D6" s="295" t="s">
        <v>33</v>
      </c>
      <c r="E6" s="295" t="s">
        <v>34</v>
      </c>
      <c r="F6" s="260" t="s">
        <v>35</v>
      </c>
      <c r="G6" s="295" t="s">
        <v>330</v>
      </c>
    </row>
    <row r="7" spans="1:7" s="130" customFormat="1" ht="16.5" customHeight="1" thickTop="1">
      <c r="A7" s="150">
        <v>10</v>
      </c>
      <c r="B7" s="151"/>
      <c r="C7" s="152" t="s">
        <v>331</v>
      </c>
      <c r="D7" s="153"/>
      <c r="E7" s="153"/>
      <c r="F7" s="153"/>
      <c r="G7" s="153"/>
    </row>
    <row r="8" spans="1:7" s="130" customFormat="1" ht="15" customHeight="1">
      <c r="A8" s="101"/>
      <c r="B8" s="154"/>
      <c r="C8" s="101"/>
      <c r="D8" s="103"/>
      <c r="E8" s="103"/>
      <c r="F8" s="103"/>
      <c r="G8" s="103"/>
    </row>
    <row r="9" spans="1:7" s="130" customFormat="1" ht="15" customHeight="1">
      <c r="A9" s="101"/>
      <c r="B9" s="155">
        <v>2143</v>
      </c>
      <c r="C9" s="68" t="s">
        <v>332</v>
      </c>
      <c r="D9" s="103">
        <v>2860</v>
      </c>
      <c r="E9" s="103">
        <v>2849.8</v>
      </c>
      <c r="F9" s="103">
        <v>816.5</v>
      </c>
      <c r="G9" s="299">
        <f>(F9/E9)*100</f>
        <v>28.651133412871076</v>
      </c>
    </row>
    <row r="10" spans="1:7" s="130" customFormat="1" ht="15">
      <c r="A10" s="68"/>
      <c r="B10" s="155">
        <v>3111</v>
      </c>
      <c r="C10" s="68" t="s">
        <v>333</v>
      </c>
      <c r="D10" s="156">
        <v>7600</v>
      </c>
      <c r="E10" s="156">
        <v>7600.2</v>
      </c>
      <c r="F10" s="156">
        <v>2025.1</v>
      </c>
      <c r="G10" s="299">
        <f aca="true" t="shared" si="0" ref="G10:G31">(F10/E10)*100</f>
        <v>26.645351438120045</v>
      </c>
    </row>
    <row r="11" spans="1:7" s="130" customFormat="1" ht="15">
      <c r="A11" s="68"/>
      <c r="B11" s="155">
        <v>3113</v>
      </c>
      <c r="C11" s="68" t="s">
        <v>334</v>
      </c>
      <c r="D11" s="156">
        <v>29150</v>
      </c>
      <c r="E11" s="156">
        <v>29150</v>
      </c>
      <c r="F11" s="156">
        <v>7403</v>
      </c>
      <c r="G11" s="299">
        <f t="shared" si="0"/>
        <v>25.396226415094343</v>
      </c>
    </row>
    <row r="12" spans="1:7" s="130" customFormat="1" ht="15" hidden="1">
      <c r="A12" s="68"/>
      <c r="B12" s="155">
        <v>3114</v>
      </c>
      <c r="C12" s="68" t="s">
        <v>335</v>
      </c>
      <c r="D12" s="156"/>
      <c r="E12" s="156"/>
      <c r="F12" s="156"/>
      <c r="G12" s="299" t="e">
        <f t="shared" si="0"/>
        <v>#DIV/0!</v>
      </c>
    </row>
    <row r="13" spans="1:7" s="130" customFormat="1" ht="15" hidden="1">
      <c r="A13" s="68"/>
      <c r="B13" s="155">
        <v>3122</v>
      </c>
      <c r="C13" s="68" t="s">
        <v>336</v>
      </c>
      <c r="D13" s="156"/>
      <c r="E13" s="156"/>
      <c r="F13" s="156"/>
      <c r="G13" s="299" t="e">
        <f t="shared" si="0"/>
        <v>#DIV/0!</v>
      </c>
    </row>
    <row r="14" spans="1:7" s="130" customFormat="1" ht="15">
      <c r="A14" s="68"/>
      <c r="B14" s="155">
        <v>3231</v>
      </c>
      <c r="C14" s="68" t="s">
        <v>337</v>
      </c>
      <c r="D14" s="156">
        <v>600</v>
      </c>
      <c r="E14" s="156">
        <v>600</v>
      </c>
      <c r="F14" s="156">
        <v>150</v>
      </c>
      <c r="G14" s="299">
        <f t="shared" si="0"/>
        <v>25</v>
      </c>
    </row>
    <row r="15" spans="1:7" s="130" customFormat="1" ht="15">
      <c r="A15" s="68"/>
      <c r="B15" s="155">
        <v>3313</v>
      </c>
      <c r="C15" s="68" t="s">
        <v>338</v>
      </c>
      <c r="D15" s="103">
        <v>1400</v>
      </c>
      <c r="E15" s="103">
        <v>1400</v>
      </c>
      <c r="F15" s="103">
        <v>107.8</v>
      </c>
      <c r="G15" s="299">
        <f t="shared" si="0"/>
        <v>7.7</v>
      </c>
    </row>
    <row r="16" spans="1:7" s="130" customFormat="1" ht="15" customHeight="1" hidden="1">
      <c r="A16" s="68"/>
      <c r="B16" s="155">
        <v>3314</v>
      </c>
      <c r="C16" s="68" t="s">
        <v>339</v>
      </c>
      <c r="D16" s="103"/>
      <c r="E16" s="103"/>
      <c r="F16" s="103"/>
      <c r="G16" s="299" t="e">
        <f t="shared" si="0"/>
        <v>#DIV/0!</v>
      </c>
    </row>
    <row r="17" spans="1:7" s="130" customFormat="1" ht="15">
      <c r="A17" s="68"/>
      <c r="B17" s="155">
        <v>3314</v>
      </c>
      <c r="C17" s="68" t="s">
        <v>340</v>
      </c>
      <c r="D17" s="103">
        <v>7280</v>
      </c>
      <c r="E17" s="103">
        <v>7280</v>
      </c>
      <c r="F17" s="103">
        <v>1820</v>
      </c>
      <c r="G17" s="299">
        <f t="shared" si="0"/>
        <v>25</v>
      </c>
    </row>
    <row r="18" spans="1:7" s="130" customFormat="1" ht="13.5" customHeight="1" hidden="1">
      <c r="A18" s="68"/>
      <c r="B18" s="155">
        <v>3315</v>
      </c>
      <c r="C18" s="68" t="s">
        <v>341</v>
      </c>
      <c r="D18" s="103"/>
      <c r="E18" s="103"/>
      <c r="F18" s="103"/>
      <c r="G18" s="299" t="e">
        <f t="shared" si="0"/>
        <v>#DIV/0!</v>
      </c>
    </row>
    <row r="19" spans="1:7" s="130" customFormat="1" ht="15">
      <c r="A19" s="68"/>
      <c r="B19" s="155">
        <v>3315</v>
      </c>
      <c r="C19" s="68" t="s">
        <v>342</v>
      </c>
      <c r="D19" s="103">
        <v>6720</v>
      </c>
      <c r="E19" s="103">
        <v>6720</v>
      </c>
      <c r="F19" s="103">
        <v>1680</v>
      </c>
      <c r="G19" s="299">
        <f t="shared" si="0"/>
        <v>25</v>
      </c>
    </row>
    <row r="20" spans="1:7" s="130" customFormat="1" ht="15">
      <c r="A20" s="68"/>
      <c r="B20" s="155">
        <v>3319</v>
      </c>
      <c r="C20" s="68" t="s">
        <v>343</v>
      </c>
      <c r="D20" s="103">
        <v>900</v>
      </c>
      <c r="E20" s="103">
        <v>900</v>
      </c>
      <c r="F20" s="103">
        <v>166.6</v>
      </c>
      <c r="G20" s="299">
        <f t="shared" si="0"/>
        <v>18.511111111111113</v>
      </c>
    </row>
    <row r="21" spans="1:7" s="130" customFormat="1" ht="15">
      <c r="A21" s="68"/>
      <c r="B21" s="155">
        <v>3322</v>
      </c>
      <c r="C21" s="68" t="s">
        <v>344</v>
      </c>
      <c r="D21" s="103">
        <v>50</v>
      </c>
      <c r="E21" s="103">
        <v>50</v>
      </c>
      <c r="F21" s="103">
        <v>0</v>
      </c>
      <c r="G21" s="299">
        <f t="shared" si="0"/>
        <v>0</v>
      </c>
    </row>
    <row r="22" spans="1:7" s="130" customFormat="1" ht="15">
      <c r="A22" s="68"/>
      <c r="B22" s="155">
        <v>3326</v>
      </c>
      <c r="C22" s="68" t="s">
        <v>345</v>
      </c>
      <c r="D22" s="103">
        <v>20</v>
      </c>
      <c r="E22" s="103">
        <v>20</v>
      </c>
      <c r="F22" s="103">
        <v>0</v>
      </c>
      <c r="G22" s="299">
        <f t="shared" si="0"/>
        <v>0</v>
      </c>
    </row>
    <row r="23" spans="1:7" s="130" customFormat="1" ht="15">
      <c r="A23" s="68"/>
      <c r="B23" s="155">
        <v>3330</v>
      </c>
      <c r="C23" s="68" t="s">
        <v>346</v>
      </c>
      <c r="D23" s="103">
        <v>150</v>
      </c>
      <c r="E23" s="103">
        <v>150</v>
      </c>
      <c r="F23" s="103">
        <v>0</v>
      </c>
      <c r="G23" s="299">
        <f t="shared" si="0"/>
        <v>0</v>
      </c>
    </row>
    <row r="24" spans="1:7" s="130" customFormat="1" ht="15">
      <c r="A24" s="68"/>
      <c r="B24" s="155">
        <v>3392</v>
      </c>
      <c r="C24" s="68" t="s">
        <v>347</v>
      </c>
      <c r="D24" s="103">
        <v>800</v>
      </c>
      <c r="E24" s="103">
        <v>810</v>
      </c>
      <c r="F24" s="103">
        <v>209.8</v>
      </c>
      <c r="G24" s="299">
        <f t="shared" si="0"/>
        <v>25.901234567901238</v>
      </c>
    </row>
    <row r="25" spans="1:7" s="130" customFormat="1" ht="15">
      <c r="A25" s="68"/>
      <c r="B25" s="155">
        <v>3399</v>
      </c>
      <c r="C25" s="68" t="s">
        <v>348</v>
      </c>
      <c r="D25" s="103">
        <v>1750</v>
      </c>
      <c r="E25" s="103">
        <v>1750</v>
      </c>
      <c r="F25" s="103">
        <v>79</v>
      </c>
      <c r="G25" s="299">
        <f t="shared" si="0"/>
        <v>4.514285714285714</v>
      </c>
    </row>
    <row r="26" spans="1:7" s="130" customFormat="1" ht="15">
      <c r="A26" s="68"/>
      <c r="B26" s="155">
        <v>3412</v>
      </c>
      <c r="C26" s="68" t="s">
        <v>349</v>
      </c>
      <c r="D26" s="103">
        <f>24707+0</f>
        <v>24707</v>
      </c>
      <c r="E26" s="103">
        <f>24646.5+60.5</f>
        <v>24707</v>
      </c>
      <c r="F26" s="103">
        <f>7300.4+60.5</f>
        <v>7360.9</v>
      </c>
      <c r="G26" s="299">
        <f t="shared" si="0"/>
        <v>29.792771279394504</v>
      </c>
    </row>
    <row r="27" spans="1:7" s="130" customFormat="1" ht="15">
      <c r="A27" s="68"/>
      <c r="B27" s="155">
        <v>3412</v>
      </c>
      <c r="C27" s="68" t="s">
        <v>350</v>
      </c>
      <c r="D27" s="103">
        <f>27207-24707</f>
        <v>2500</v>
      </c>
      <c r="E27" s="103">
        <f>27207-24707</f>
        <v>2500</v>
      </c>
      <c r="F27" s="103">
        <f>8387.3-7360.9</f>
        <v>1026.3999999999996</v>
      </c>
      <c r="G27" s="299">
        <f t="shared" si="0"/>
        <v>41.05599999999999</v>
      </c>
    </row>
    <row r="28" spans="1:7" s="130" customFormat="1" ht="15">
      <c r="A28" s="68"/>
      <c r="B28" s="155">
        <v>3419</v>
      </c>
      <c r="C28" s="68" t="s">
        <v>351</v>
      </c>
      <c r="D28" s="156">
        <v>1600</v>
      </c>
      <c r="E28" s="156">
        <v>1600</v>
      </c>
      <c r="F28" s="156">
        <v>44</v>
      </c>
      <c r="G28" s="299">
        <f t="shared" si="0"/>
        <v>2.75</v>
      </c>
    </row>
    <row r="29" spans="1:7" s="130" customFormat="1" ht="15">
      <c r="A29" s="68"/>
      <c r="B29" s="155">
        <v>3421</v>
      </c>
      <c r="C29" s="68" t="s">
        <v>352</v>
      </c>
      <c r="D29" s="156">
        <v>5300</v>
      </c>
      <c r="E29" s="156">
        <v>5300</v>
      </c>
      <c r="F29" s="156">
        <v>647.7</v>
      </c>
      <c r="G29" s="299">
        <f t="shared" si="0"/>
        <v>12.220754716981133</v>
      </c>
    </row>
    <row r="30" spans="1:7" s="130" customFormat="1" ht="15">
      <c r="A30" s="68"/>
      <c r="B30" s="155">
        <v>3429</v>
      </c>
      <c r="C30" s="68" t="s">
        <v>353</v>
      </c>
      <c r="D30" s="156">
        <v>1500</v>
      </c>
      <c r="E30" s="156">
        <v>1500</v>
      </c>
      <c r="F30" s="156">
        <v>28.4</v>
      </c>
      <c r="G30" s="299">
        <f t="shared" si="0"/>
        <v>1.8933333333333333</v>
      </c>
    </row>
    <row r="31" spans="1:7" s="130" customFormat="1" ht="15">
      <c r="A31" s="68"/>
      <c r="B31" s="155">
        <v>6223</v>
      </c>
      <c r="C31" s="68" t="s">
        <v>354</v>
      </c>
      <c r="D31" s="103">
        <v>150</v>
      </c>
      <c r="E31" s="103">
        <v>150</v>
      </c>
      <c r="F31" s="103">
        <v>0</v>
      </c>
      <c r="G31" s="299">
        <f t="shared" si="0"/>
        <v>0</v>
      </c>
    </row>
    <row r="32" spans="1:7" s="130" customFormat="1" ht="15" hidden="1">
      <c r="A32" s="68"/>
      <c r="B32" s="155">
        <v>6402</v>
      </c>
      <c r="C32" s="68" t="s">
        <v>355</v>
      </c>
      <c r="D32" s="103"/>
      <c r="E32" s="103"/>
      <c r="F32" s="103"/>
      <c r="G32" s="299" t="e">
        <f>(#REF!/E32)*100</f>
        <v>#REF!</v>
      </c>
    </row>
    <row r="33" spans="1:7" s="130" customFormat="1" ht="15" hidden="1">
      <c r="A33" s="68"/>
      <c r="B33" s="155">
        <v>6409</v>
      </c>
      <c r="C33" s="68" t="s">
        <v>356</v>
      </c>
      <c r="D33" s="103"/>
      <c r="E33" s="103"/>
      <c r="F33" s="103"/>
      <c r="G33" s="299" t="e">
        <f>(#REF!/E33)*100</f>
        <v>#REF!</v>
      </c>
    </row>
    <row r="34" spans="1:7" s="130" customFormat="1" ht="14.25" customHeight="1" thickBot="1">
      <c r="A34" s="157"/>
      <c r="B34" s="158"/>
      <c r="C34" s="159"/>
      <c r="D34" s="160"/>
      <c r="E34" s="160"/>
      <c r="F34" s="160"/>
      <c r="G34" s="300"/>
    </row>
    <row r="35" spans="1:7" s="130" customFormat="1" ht="18.75" customHeight="1" thickBot="1" thickTop="1">
      <c r="A35" s="161"/>
      <c r="B35" s="162"/>
      <c r="C35" s="163" t="s">
        <v>357</v>
      </c>
      <c r="D35" s="164">
        <f>SUM(D9:D34)</f>
        <v>95037</v>
      </c>
      <c r="E35" s="164">
        <f>SUM(E9:E34)</f>
        <v>95037</v>
      </c>
      <c r="F35" s="164">
        <f>SUM(F9:F34)</f>
        <v>23565.2</v>
      </c>
      <c r="G35" s="301">
        <f>(F35/E35)*100</f>
        <v>24.795816366257352</v>
      </c>
    </row>
    <row r="36" spans="1:7" s="130" customFormat="1" ht="15.75" customHeight="1">
      <c r="A36" s="129"/>
      <c r="B36" s="132"/>
      <c r="C36" s="165"/>
      <c r="D36" s="166"/>
      <c r="E36" s="166"/>
      <c r="F36" s="166"/>
      <c r="G36" s="302"/>
    </row>
    <row r="37" spans="1:7" s="130" customFormat="1" ht="18.75" customHeight="1" hidden="1">
      <c r="A37" s="129"/>
      <c r="B37" s="132"/>
      <c r="C37" s="165"/>
      <c r="D37" s="166"/>
      <c r="E37" s="166"/>
      <c r="F37" s="166"/>
      <c r="G37" s="302"/>
    </row>
    <row r="38" spans="1:7" s="130" customFormat="1" ht="18.75" customHeight="1" hidden="1">
      <c r="A38" s="129"/>
      <c r="B38" s="132"/>
      <c r="C38" s="165"/>
      <c r="D38" s="166"/>
      <c r="E38" s="166"/>
      <c r="F38" s="166"/>
      <c r="G38" s="302"/>
    </row>
    <row r="39" spans="1:7" s="130" customFormat="1" ht="15.75" customHeight="1" hidden="1">
      <c r="A39" s="129"/>
      <c r="B39" s="132"/>
      <c r="C39" s="165"/>
      <c r="D39" s="166"/>
      <c r="E39" s="166"/>
      <c r="F39" s="166"/>
      <c r="G39" s="302"/>
    </row>
    <row r="40" spans="1:7" s="130" customFormat="1" ht="15.75" customHeight="1" hidden="1">
      <c r="A40" s="129"/>
      <c r="B40" s="132"/>
      <c r="C40" s="165"/>
      <c r="D40" s="167"/>
      <c r="E40" s="167"/>
      <c r="F40" s="167"/>
      <c r="G40" s="302"/>
    </row>
    <row r="41" spans="1:7" s="130" customFormat="1" ht="12.75" customHeight="1" hidden="1">
      <c r="A41" s="129"/>
      <c r="B41" s="132"/>
      <c r="C41" s="165"/>
      <c r="D41" s="167"/>
      <c r="E41" s="167"/>
      <c r="F41" s="167"/>
      <c r="G41" s="302"/>
    </row>
    <row r="42" spans="1:7" s="130" customFormat="1" ht="12.75" customHeight="1" hidden="1">
      <c r="A42" s="129"/>
      <c r="B42" s="132"/>
      <c r="C42" s="165"/>
      <c r="D42" s="167"/>
      <c r="E42" s="167"/>
      <c r="F42" s="167"/>
      <c r="G42" s="302"/>
    </row>
    <row r="43" spans="2:7" s="130" customFormat="1" ht="15.75" customHeight="1" thickBot="1">
      <c r="B43" s="168"/>
      <c r="G43" s="285"/>
    </row>
    <row r="44" spans="1:7" s="130" customFormat="1" ht="15.75">
      <c r="A44" s="290" t="s">
        <v>27</v>
      </c>
      <c r="B44" s="291" t="s">
        <v>28</v>
      </c>
      <c r="C44" s="290" t="s">
        <v>30</v>
      </c>
      <c r="D44" s="290" t="s">
        <v>31</v>
      </c>
      <c r="E44" s="290" t="s">
        <v>31</v>
      </c>
      <c r="F44" s="256" t="s">
        <v>8</v>
      </c>
      <c r="G44" s="303" t="s">
        <v>329</v>
      </c>
    </row>
    <row r="45" spans="1:7" s="130" customFormat="1" ht="15.75" customHeight="1" thickBot="1">
      <c r="A45" s="292"/>
      <c r="B45" s="293"/>
      <c r="C45" s="294"/>
      <c r="D45" s="295" t="s">
        <v>33</v>
      </c>
      <c r="E45" s="295" t="s">
        <v>34</v>
      </c>
      <c r="F45" s="260" t="s">
        <v>35</v>
      </c>
      <c r="G45" s="304" t="s">
        <v>330</v>
      </c>
    </row>
    <row r="46" spans="1:7" s="130" customFormat="1" ht="16.5" customHeight="1" thickTop="1">
      <c r="A46" s="150">
        <v>20</v>
      </c>
      <c r="B46" s="151"/>
      <c r="C46" s="50" t="s">
        <v>358</v>
      </c>
      <c r="D46" s="88"/>
      <c r="E46" s="88"/>
      <c r="F46" s="88"/>
      <c r="G46" s="305"/>
    </row>
    <row r="47" spans="1:7" s="130" customFormat="1" ht="16.5" customHeight="1">
      <c r="A47" s="150"/>
      <c r="B47" s="151"/>
      <c r="C47" s="50"/>
      <c r="D47" s="88"/>
      <c r="E47" s="88"/>
      <c r="F47" s="88"/>
      <c r="G47" s="305"/>
    </row>
    <row r="48" spans="1:7" s="130" customFormat="1" ht="15" customHeight="1">
      <c r="A48" s="101"/>
      <c r="B48" s="154"/>
      <c r="C48" s="50" t="s">
        <v>359</v>
      </c>
      <c r="D48" s="103"/>
      <c r="E48" s="103"/>
      <c r="F48" s="103"/>
      <c r="G48" s="299"/>
    </row>
    <row r="49" spans="1:7" s="130" customFormat="1" ht="15" hidden="1">
      <c r="A49" s="68"/>
      <c r="B49" s="155">
        <v>2143</v>
      </c>
      <c r="C49" s="104" t="s">
        <v>360</v>
      </c>
      <c r="D49" s="53">
        <v>0</v>
      </c>
      <c r="E49" s="53">
        <v>0</v>
      </c>
      <c r="F49" s="53"/>
      <c r="G49" s="299" t="e">
        <f>(#REF!/E49)*100</f>
        <v>#REF!</v>
      </c>
    </row>
    <row r="50" spans="1:7" s="130" customFormat="1" ht="15">
      <c r="A50" s="68"/>
      <c r="B50" s="155">
        <v>2212</v>
      </c>
      <c r="C50" s="104" t="s">
        <v>361</v>
      </c>
      <c r="D50" s="53">
        <v>13455</v>
      </c>
      <c r="E50" s="53">
        <v>13455</v>
      </c>
      <c r="F50" s="53">
        <v>2249.3</v>
      </c>
      <c r="G50" s="299">
        <f aca="true" t="shared" si="1" ref="G50:G90">(F50/E50)*100</f>
        <v>16.7172054998142</v>
      </c>
    </row>
    <row r="51" spans="1:7" s="130" customFormat="1" ht="15" customHeight="1">
      <c r="A51" s="68"/>
      <c r="B51" s="155">
        <v>2219</v>
      </c>
      <c r="C51" s="104" t="s">
        <v>362</v>
      </c>
      <c r="D51" s="53">
        <v>26323</v>
      </c>
      <c r="E51" s="53">
        <v>36491.2</v>
      </c>
      <c r="F51" s="53">
        <v>2049.6</v>
      </c>
      <c r="G51" s="299">
        <f t="shared" si="1"/>
        <v>5.616696628228176</v>
      </c>
    </row>
    <row r="52" spans="1:7" s="130" customFormat="1" ht="15">
      <c r="A52" s="68"/>
      <c r="B52" s="155">
        <v>2221</v>
      </c>
      <c r="C52" s="104" t="s">
        <v>363</v>
      </c>
      <c r="D52" s="53">
        <v>100</v>
      </c>
      <c r="E52" s="53">
        <v>100</v>
      </c>
      <c r="F52" s="53">
        <v>0</v>
      </c>
      <c r="G52" s="299">
        <f t="shared" si="1"/>
        <v>0</v>
      </c>
    </row>
    <row r="53" spans="1:7" s="130" customFormat="1" ht="15">
      <c r="A53" s="68"/>
      <c r="B53" s="155">
        <v>2229</v>
      </c>
      <c r="C53" s="104" t="s">
        <v>364</v>
      </c>
      <c r="D53" s="53">
        <v>400</v>
      </c>
      <c r="E53" s="53">
        <v>400</v>
      </c>
      <c r="F53" s="53">
        <v>0</v>
      </c>
      <c r="G53" s="299">
        <f t="shared" si="1"/>
        <v>0</v>
      </c>
    </row>
    <row r="54" spans="1:7" s="130" customFormat="1" ht="15" hidden="1">
      <c r="A54" s="68"/>
      <c r="B54" s="155">
        <v>2241</v>
      </c>
      <c r="C54" s="104" t="s">
        <v>365</v>
      </c>
      <c r="D54" s="53"/>
      <c r="E54" s="53"/>
      <c r="F54" s="53"/>
      <c r="G54" s="299" t="e">
        <f t="shared" si="1"/>
        <v>#DIV/0!</v>
      </c>
    </row>
    <row r="55" spans="1:7" s="135" customFormat="1" ht="15.75" hidden="1">
      <c r="A55" s="68"/>
      <c r="B55" s="155">
        <v>2249</v>
      </c>
      <c r="C55" s="104" t="s">
        <v>366</v>
      </c>
      <c r="D55" s="103">
        <f>727-727</f>
        <v>0</v>
      </c>
      <c r="E55" s="103">
        <v>0</v>
      </c>
      <c r="F55" s="103"/>
      <c r="G55" s="299" t="e">
        <f t="shared" si="1"/>
        <v>#DIV/0!</v>
      </c>
    </row>
    <row r="56" spans="1:7" s="130" customFormat="1" ht="15" hidden="1">
      <c r="A56" s="68"/>
      <c r="B56" s="155">
        <v>2310</v>
      </c>
      <c r="C56" s="104" t="s">
        <v>367</v>
      </c>
      <c r="D56" s="53"/>
      <c r="E56" s="53"/>
      <c r="F56" s="53"/>
      <c r="G56" s="299" t="e">
        <f t="shared" si="1"/>
        <v>#DIV/0!</v>
      </c>
    </row>
    <row r="57" spans="1:7" s="130" customFormat="1" ht="15">
      <c r="A57" s="68"/>
      <c r="B57" s="155">
        <v>2321</v>
      </c>
      <c r="C57" s="104" t="s">
        <v>368</v>
      </c>
      <c r="D57" s="53">
        <v>50</v>
      </c>
      <c r="E57" s="53">
        <v>299</v>
      </c>
      <c r="F57" s="53">
        <v>298.9</v>
      </c>
      <c r="G57" s="299">
        <f t="shared" si="1"/>
        <v>99.96655518394648</v>
      </c>
    </row>
    <row r="58" spans="1:7" s="135" customFormat="1" ht="15.75">
      <c r="A58" s="68"/>
      <c r="B58" s="155">
        <v>2331</v>
      </c>
      <c r="C58" s="104" t="s">
        <v>369</v>
      </c>
      <c r="D58" s="103">
        <v>1</v>
      </c>
      <c r="E58" s="103">
        <v>1</v>
      </c>
      <c r="F58" s="103">
        <v>0</v>
      </c>
      <c r="G58" s="299">
        <f t="shared" si="1"/>
        <v>0</v>
      </c>
    </row>
    <row r="59" spans="1:7" s="130" customFormat="1" ht="15">
      <c r="A59" s="68"/>
      <c r="B59" s="155">
        <v>3111</v>
      </c>
      <c r="C59" s="169" t="s">
        <v>370</v>
      </c>
      <c r="D59" s="53">
        <v>1594</v>
      </c>
      <c r="E59" s="53">
        <v>1873.7</v>
      </c>
      <c r="F59" s="53">
        <v>246.6</v>
      </c>
      <c r="G59" s="299">
        <f t="shared" si="1"/>
        <v>13.161125046699043</v>
      </c>
    </row>
    <row r="60" spans="1:7" s="130" customFormat="1" ht="15">
      <c r="A60" s="68"/>
      <c r="B60" s="155">
        <v>3113</v>
      </c>
      <c r="C60" s="169" t="s">
        <v>371</v>
      </c>
      <c r="D60" s="53">
        <v>3900</v>
      </c>
      <c r="E60" s="53">
        <v>3906.1</v>
      </c>
      <c r="F60" s="53">
        <v>6.1</v>
      </c>
      <c r="G60" s="299">
        <f t="shared" si="1"/>
        <v>0.15616599677427614</v>
      </c>
    </row>
    <row r="61" spans="1:7" s="135" customFormat="1" ht="15.75">
      <c r="A61" s="68"/>
      <c r="B61" s="155">
        <v>3231</v>
      </c>
      <c r="C61" s="104" t="s">
        <v>372</v>
      </c>
      <c r="D61" s="103">
        <v>950</v>
      </c>
      <c r="E61" s="103">
        <v>950</v>
      </c>
      <c r="F61" s="103">
        <v>0</v>
      </c>
      <c r="G61" s="299">
        <f t="shared" si="1"/>
        <v>0</v>
      </c>
    </row>
    <row r="62" spans="1:7" s="135" customFormat="1" ht="15.75" hidden="1">
      <c r="A62" s="68"/>
      <c r="B62" s="155">
        <v>3313</v>
      </c>
      <c r="C62" s="104" t="s">
        <v>373</v>
      </c>
      <c r="D62" s="103">
        <v>0</v>
      </c>
      <c r="E62" s="103">
        <v>0</v>
      </c>
      <c r="F62" s="103"/>
      <c r="G62" s="299" t="e">
        <f t="shared" si="1"/>
        <v>#DIV/0!</v>
      </c>
    </row>
    <row r="63" spans="1:7" s="130" customFormat="1" ht="15">
      <c r="A63" s="68"/>
      <c r="B63" s="155">
        <v>3322</v>
      </c>
      <c r="C63" s="169" t="s">
        <v>374</v>
      </c>
      <c r="D63" s="53">
        <v>0</v>
      </c>
      <c r="E63" s="53">
        <v>10</v>
      </c>
      <c r="F63" s="53">
        <v>0</v>
      </c>
      <c r="G63" s="299">
        <f t="shared" si="1"/>
        <v>0</v>
      </c>
    </row>
    <row r="64" spans="1:7" s="130" customFormat="1" ht="15" hidden="1">
      <c r="A64" s="68"/>
      <c r="B64" s="155">
        <v>3326</v>
      </c>
      <c r="C64" s="169" t="s">
        <v>375</v>
      </c>
      <c r="D64" s="53">
        <v>0</v>
      </c>
      <c r="E64" s="53">
        <v>0</v>
      </c>
      <c r="F64" s="53"/>
      <c r="G64" s="299" t="e">
        <f t="shared" si="1"/>
        <v>#DIV/0!</v>
      </c>
    </row>
    <row r="65" spans="1:7" s="135" customFormat="1" ht="15.75" hidden="1">
      <c r="A65" s="68"/>
      <c r="B65" s="155">
        <v>3399</v>
      </c>
      <c r="C65" s="104" t="s">
        <v>376</v>
      </c>
      <c r="D65" s="103">
        <v>0</v>
      </c>
      <c r="E65" s="103">
        <v>0</v>
      </c>
      <c r="F65" s="103"/>
      <c r="G65" s="299" t="e">
        <f t="shared" si="1"/>
        <v>#DIV/0!</v>
      </c>
    </row>
    <row r="66" spans="1:7" s="130" customFormat="1" ht="15">
      <c r="A66" s="68"/>
      <c r="B66" s="155">
        <v>3412</v>
      </c>
      <c r="C66" s="169" t="s">
        <v>377</v>
      </c>
      <c r="D66" s="53">
        <v>0</v>
      </c>
      <c r="E66" s="53">
        <v>32</v>
      </c>
      <c r="F66" s="53">
        <v>31.9</v>
      </c>
      <c r="G66" s="299">
        <f t="shared" si="1"/>
        <v>99.6875</v>
      </c>
    </row>
    <row r="67" spans="1:7" s="130" customFormat="1" ht="15">
      <c r="A67" s="68"/>
      <c r="B67" s="155">
        <v>3421</v>
      </c>
      <c r="C67" s="169" t="s">
        <v>378</v>
      </c>
      <c r="D67" s="53">
        <v>125</v>
      </c>
      <c r="E67" s="53">
        <v>629</v>
      </c>
      <c r="F67" s="53">
        <v>0</v>
      </c>
      <c r="G67" s="299">
        <f t="shared" si="1"/>
        <v>0</v>
      </c>
    </row>
    <row r="68" spans="1:7" s="130" customFormat="1" ht="15" hidden="1">
      <c r="A68" s="68"/>
      <c r="B68" s="155">
        <v>3612</v>
      </c>
      <c r="C68" s="169" t="s">
        <v>379</v>
      </c>
      <c r="D68" s="53"/>
      <c r="E68" s="53"/>
      <c r="F68" s="53"/>
      <c r="G68" s="299" t="e">
        <f t="shared" si="1"/>
        <v>#DIV/0!</v>
      </c>
    </row>
    <row r="69" spans="1:7" s="130" customFormat="1" ht="15" hidden="1">
      <c r="A69" s="68"/>
      <c r="B69" s="155">
        <v>3613</v>
      </c>
      <c r="C69" s="169" t="s">
        <v>380</v>
      </c>
      <c r="D69" s="53">
        <v>0</v>
      </c>
      <c r="E69" s="53">
        <v>0</v>
      </c>
      <c r="F69" s="53"/>
      <c r="G69" s="299" t="e">
        <f t="shared" si="1"/>
        <v>#DIV/0!</v>
      </c>
    </row>
    <row r="70" spans="1:7" s="130" customFormat="1" ht="15">
      <c r="A70" s="68"/>
      <c r="B70" s="155">
        <v>3631</v>
      </c>
      <c r="C70" s="169" t="s">
        <v>381</v>
      </c>
      <c r="D70" s="53">
        <v>10100</v>
      </c>
      <c r="E70" s="53">
        <v>10100</v>
      </c>
      <c r="F70" s="53">
        <v>1718.8</v>
      </c>
      <c r="G70" s="299">
        <f t="shared" si="1"/>
        <v>17.017821782178217</v>
      </c>
    </row>
    <row r="71" spans="1:7" s="135" customFormat="1" ht="15.75" hidden="1">
      <c r="A71" s="68"/>
      <c r="B71" s="155">
        <v>3632</v>
      </c>
      <c r="C71" s="104" t="s">
        <v>382</v>
      </c>
      <c r="D71" s="103">
        <v>0</v>
      </c>
      <c r="E71" s="103">
        <v>0</v>
      </c>
      <c r="F71" s="103"/>
      <c r="G71" s="299" t="e">
        <f t="shared" si="1"/>
        <v>#DIV/0!</v>
      </c>
    </row>
    <row r="72" spans="1:7" s="130" customFormat="1" ht="15">
      <c r="A72" s="68"/>
      <c r="B72" s="155">
        <v>3635</v>
      </c>
      <c r="C72" s="169" t="s">
        <v>383</v>
      </c>
      <c r="D72" s="53">
        <v>2717</v>
      </c>
      <c r="E72" s="53">
        <v>2717</v>
      </c>
      <c r="F72" s="53">
        <v>0</v>
      </c>
      <c r="G72" s="299">
        <f t="shared" si="1"/>
        <v>0</v>
      </c>
    </row>
    <row r="73" spans="1:7" s="135" customFormat="1" ht="15.75" hidden="1">
      <c r="A73" s="68"/>
      <c r="B73" s="155">
        <v>3639</v>
      </c>
      <c r="C73" s="104" t="s">
        <v>384</v>
      </c>
      <c r="D73" s="103"/>
      <c r="E73" s="103"/>
      <c r="F73" s="103"/>
      <c r="G73" s="299" t="e">
        <f t="shared" si="1"/>
        <v>#DIV/0!</v>
      </c>
    </row>
    <row r="74" spans="1:7" s="130" customFormat="1" ht="15">
      <c r="A74" s="68"/>
      <c r="B74" s="155">
        <v>3699</v>
      </c>
      <c r="C74" s="169" t="s">
        <v>385</v>
      </c>
      <c r="D74" s="51">
        <v>188</v>
      </c>
      <c r="E74" s="51">
        <v>188</v>
      </c>
      <c r="F74" s="51">
        <v>68.6</v>
      </c>
      <c r="G74" s="299">
        <f t="shared" si="1"/>
        <v>36.48936170212765</v>
      </c>
    </row>
    <row r="75" spans="1:7" s="130" customFormat="1" ht="15">
      <c r="A75" s="68"/>
      <c r="B75" s="155">
        <v>3722</v>
      </c>
      <c r="C75" s="169" t="s">
        <v>386</v>
      </c>
      <c r="D75" s="53">
        <v>20470</v>
      </c>
      <c r="E75" s="53">
        <v>20500</v>
      </c>
      <c r="F75" s="53">
        <v>5143.6</v>
      </c>
      <c r="G75" s="299">
        <f t="shared" si="1"/>
        <v>25.090731707317076</v>
      </c>
    </row>
    <row r="76" spans="1:7" s="135" customFormat="1" ht="15.75" hidden="1">
      <c r="A76" s="68"/>
      <c r="B76" s="155">
        <v>3726</v>
      </c>
      <c r="C76" s="104" t="s">
        <v>387</v>
      </c>
      <c r="D76" s="103"/>
      <c r="E76" s="103"/>
      <c r="F76" s="103"/>
      <c r="G76" s="299" t="e">
        <f t="shared" si="1"/>
        <v>#DIV/0!</v>
      </c>
    </row>
    <row r="77" spans="1:7" s="135" customFormat="1" ht="15.75">
      <c r="A77" s="68"/>
      <c r="B77" s="155">
        <v>3733</v>
      </c>
      <c r="C77" s="104" t="s">
        <v>388</v>
      </c>
      <c r="D77" s="103">
        <v>40</v>
      </c>
      <c r="E77" s="103">
        <v>40</v>
      </c>
      <c r="F77" s="103">
        <v>30.8</v>
      </c>
      <c r="G77" s="299">
        <f t="shared" si="1"/>
        <v>77</v>
      </c>
    </row>
    <row r="78" spans="1:7" s="135" customFormat="1" ht="15.75">
      <c r="A78" s="68"/>
      <c r="B78" s="155">
        <v>3744</v>
      </c>
      <c r="C78" s="104" t="s">
        <v>389</v>
      </c>
      <c r="D78" s="103">
        <v>390</v>
      </c>
      <c r="E78" s="103">
        <v>390</v>
      </c>
      <c r="F78" s="51">
        <v>0</v>
      </c>
      <c r="G78" s="299">
        <f t="shared" si="1"/>
        <v>0</v>
      </c>
    </row>
    <row r="79" spans="1:7" s="135" customFormat="1" ht="15.75">
      <c r="A79" s="68"/>
      <c r="B79" s="155">
        <v>3745</v>
      </c>
      <c r="C79" s="104" t="s">
        <v>390</v>
      </c>
      <c r="D79" s="103">
        <v>20106</v>
      </c>
      <c r="E79" s="103">
        <v>20846</v>
      </c>
      <c r="F79" s="103">
        <v>3513.6</v>
      </c>
      <c r="G79" s="299">
        <f t="shared" si="1"/>
        <v>16.8550321404586</v>
      </c>
    </row>
    <row r="80" spans="1:7" s="135" customFormat="1" ht="15.75">
      <c r="A80" s="68"/>
      <c r="B80" s="155">
        <v>4349</v>
      </c>
      <c r="C80" s="104" t="s">
        <v>391</v>
      </c>
      <c r="D80" s="51">
        <v>0</v>
      </c>
      <c r="E80" s="51">
        <v>1064.8</v>
      </c>
      <c r="F80" s="51">
        <v>0</v>
      </c>
      <c r="G80" s="299">
        <f t="shared" si="1"/>
        <v>0</v>
      </c>
    </row>
    <row r="81" spans="1:7" s="135" customFormat="1" ht="15.75" hidden="1">
      <c r="A81" s="72"/>
      <c r="B81" s="155">
        <v>4357</v>
      </c>
      <c r="C81" s="169" t="s">
        <v>392</v>
      </c>
      <c r="D81" s="51">
        <f>500-500</f>
        <v>0</v>
      </c>
      <c r="E81" s="51">
        <v>0</v>
      </c>
      <c r="F81" s="51"/>
      <c r="G81" s="299" t="e">
        <f t="shared" si="1"/>
        <v>#DIV/0!</v>
      </c>
    </row>
    <row r="82" spans="1:7" s="135" customFormat="1" ht="15.75" hidden="1">
      <c r="A82" s="72"/>
      <c r="B82" s="155">
        <v>4374</v>
      </c>
      <c r="C82" s="169" t="s">
        <v>393</v>
      </c>
      <c r="D82" s="51">
        <v>0</v>
      </c>
      <c r="E82" s="51">
        <v>0</v>
      </c>
      <c r="F82" s="51"/>
      <c r="G82" s="299" t="e">
        <f t="shared" si="1"/>
        <v>#DIV/0!</v>
      </c>
    </row>
    <row r="83" spans="1:7" s="130" customFormat="1" ht="15">
      <c r="A83" s="72"/>
      <c r="B83" s="155">
        <v>5311</v>
      </c>
      <c r="C83" s="169" t="s">
        <v>394</v>
      </c>
      <c r="D83" s="51">
        <v>3571</v>
      </c>
      <c r="E83" s="51">
        <v>3571</v>
      </c>
      <c r="F83" s="51">
        <v>1566.5</v>
      </c>
      <c r="G83" s="299">
        <f t="shared" si="1"/>
        <v>43.8672640716886</v>
      </c>
    </row>
    <row r="84" spans="1:7" s="130" customFormat="1" ht="15" hidden="1">
      <c r="A84" s="72"/>
      <c r="B84" s="155">
        <v>6223</v>
      </c>
      <c r="C84" s="169" t="s">
        <v>395</v>
      </c>
      <c r="D84" s="51"/>
      <c r="E84" s="51"/>
      <c r="F84" s="51"/>
      <c r="G84" s="299" t="e">
        <f t="shared" si="1"/>
        <v>#DIV/0!</v>
      </c>
    </row>
    <row r="85" spans="1:7" s="130" customFormat="1" ht="15">
      <c r="A85" s="72"/>
      <c r="B85" s="155">
        <v>6171</v>
      </c>
      <c r="C85" s="169" t="s">
        <v>396</v>
      </c>
      <c r="D85" s="51">
        <v>2200</v>
      </c>
      <c r="E85" s="51">
        <v>3296</v>
      </c>
      <c r="F85" s="51">
        <v>602.5</v>
      </c>
      <c r="G85" s="299">
        <f t="shared" si="1"/>
        <v>18.27973300970874</v>
      </c>
    </row>
    <row r="86" spans="1:7" s="130" customFormat="1" ht="15">
      <c r="A86" s="72"/>
      <c r="B86" s="155">
        <v>6399</v>
      </c>
      <c r="C86" s="169" t="s">
        <v>397</v>
      </c>
      <c r="D86" s="51">
        <v>0</v>
      </c>
      <c r="E86" s="51">
        <v>30</v>
      </c>
      <c r="F86" s="51">
        <v>30</v>
      </c>
      <c r="G86" s="299">
        <f t="shared" si="1"/>
        <v>100</v>
      </c>
    </row>
    <row r="87" spans="1:7" s="130" customFormat="1" ht="15">
      <c r="A87" s="72"/>
      <c r="B87" s="155">
        <v>6402</v>
      </c>
      <c r="C87" s="169" t="s">
        <v>398</v>
      </c>
      <c r="D87" s="51">
        <v>0</v>
      </c>
      <c r="E87" s="51">
        <v>5.6</v>
      </c>
      <c r="F87" s="51">
        <v>5.6</v>
      </c>
      <c r="G87" s="299">
        <f t="shared" si="1"/>
        <v>100</v>
      </c>
    </row>
    <row r="88" spans="1:7" s="130" customFormat="1" ht="15">
      <c r="A88" s="72">
        <v>6409</v>
      </c>
      <c r="B88" s="155">
        <v>6409</v>
      </c>
      <c r="C88" s="169" t="s">
        <v>399</v>
      </c>
      <c r="D88" s="51">
        <v>2400</v>
      </c>
      <c r="E88" s="51">
        <v>2267.4</v>
      </c>
      <c r="F88" s="51">
        <v>0</v>
      </c>
      <c r="G88" s="299">
        <f t="shared" si="1"/>
        <v>0</v>
      </c>
    </row>
    <row r="89" spans="1:7" s="135" customFormat="1" ht="15.75">
      <c r="A89" s="68"/>
      <c r="B89" s="155"/>
      <c r="C89" s="104"/>
      <c r="D89" s="103"/>
      <c r="E89" s="103"/>
      <c r="F89" s="103"/>
      <c r="G89" s="299"/>
    </row>
    <row r="90" spans="1:7" s="135" customFormat="1" ht="15.75">
      <c r="A90" s="152"/>
      <c r="B90" s="154"/>
      <c r="C90" s="170" t="s">
        <v>400</v>
      </c>
      <c r="D90" s="171">
        <f>SUM(D49:D89)</f>
        <v>109080</v>
      </c>
      <c r="E90" s="171">
        <f>SUM(E49:E89)</f>
        <v>123162.8</v>
      </c>
      <c r="F90" s="171">
        <f>SUM(F49:F89)</f>
        <v>17562.4</v>
      </c>
      <c r="G90" s="299">
        <f t="shared" si="1"/>
        <v>14.259500433572475</v>
      </c>
    </row>
    <row r="91" spans="1:7" s="135" customFormat="1" ht="15.75">
      <c r="A91" s="152"/>
      <c r="B91" s="154"/>
      <c r="C91" s="170"/>
      <c r="D91" s="171"/>
      <c r="E91" s="171"/>
      <c r="F91" s="171"/>
      <c r="G91" s="299"/>
    </row>
    <row r="92" spans="1:7" s="135" customFormat="1" ht="14.25" customHeight="1">
      <c r="A92" s="68"/>
      <c r="B92" s="155"/>
      <c r="C92" s="172" t="s">
        <v>401</v>
      </c>
      <c r="D92" s="173"/>
      <c r="E92" s="173"/>
      <c r="F92" s="173"/>
      <c r="G92" s="299"/>
    </row>
    <row r="93" spans="1:7" s="135" customFormat="1" ht="15.75">
      <c r="A93" s="68">
        <v>1068000000</v>
      </c>
      <c r="B93" s="155">
        <v>2212</v>
      </c>
      <c r="C93" s="104" t="s">
        <v>402</v>
      </c>
      <c r="D93" s="103">
        <v>650</v>
      </c>
      <c r="E93" s="103">
        <v>650</v>
      </c>
      <c r="F93" s="103">
        <v>0</v>
      </c>
      <c r="G93" s="299">
        <f aca="true" t="shared" si="2" ref="G93:G119">(F93/E93)*100</f>
        <v>0</v>
      </c>
    </row>
    <row r="94" spans="1:7" s="135" customFormat="1" ht="15.75">
      <c r="A94" s="68">
        <v>1100000000</v>
      </c>
      <c r="B94" s="155">
        <v>2212</v>
      </c>
      <c r="C94" s="104" t="s">
        <v>403</v>
      </c>
      <c r="D94" s="103">
        <v>3900</v>
      </c>
      <c r="E94" s="103">
        <v>3900</v>
      </c>
      <c r="F94" s="103">
        <v>0</v>
      </c>
      <c r="G94" s="299">
        <f t="shared" si="2"/>
        <v>0</v>
      </c>
    </row>
    <row r="95" spans="1:7" s="135" customFormat="1" ht="15.75">
      <c r="A95" s="68">
        <v>1044000000</v>
      </c>
      <c r="B95" s="155">
        <v>2219</v>
      </c>
      <c r="C95" s="104" t="s">
        <v>404</v>
      </c>
      <c r="D95" s="103">
        <v>100</v>
      </c>
      <c r="E95" s="103">
        <v>100</v>
      </c>
      <c r="F95" s="103">
        <v>0</v>
      </c>
      <c r="G95" s="299">
        <f t="shared" si="2"/>
        <v>0</v>
      </c>
    </row>
    <row r="96" spans="1:9" s="135" customFormat="1" ht="15.75">
      <c r="A96" s="68">
        <v>1045000000</v>
      </c>
      <c r="B96" s="155">
        <v>2219</v>
      </c>
      <c r="C96" s="104" t="s">
        <v>405</v>
      </c>
      <c r="D96" s="103">
        <v>0</v>
      </c>
      <c r="E96" s="103">
        <v>4606.3</v>
      </c>
      <c r="F96" s="103">
        <v>0</v>
      </c>
      <c r="G96" s="299">
        <f t="shared" si="2"/>
        <v>0</v>
      </c>
      <c r="I96" s="174"/>
    </row>
    <row r="97" spans="1:9" s="135" customFormat="1" ht="15.75">
      <c r="A97" s="68">
        <v>1054000000</v>
      </c>
      <c r="B97" s="155">
        <v>2219</v>
      </c>
      <c r="C97" s="104" t="s">
        <v>406</v>
      </c>
      <c r="D97" s="103">
        <v>585</v>
      </c>
      <c r="E97" s="103">
        <v>585</v>
      </c>
      <c r="F97" s="103">
        <v>0</v>
      </c>
      <c r="G97" s="299">
        <f t="shared" si="2"/>
        <v>0</v>
      </c>
      <c r="I97" s="174"/>
    </row>
    <row r="98" spans="1:9" s="135" customFormat="1" ht="15.75">
      <c r="A98" s="68">
        <v>1058000000</v>
      </c>
      <c r="B98" s="155">
        <v>2219</v>
      </c>
      <c r="C98" s="104" t="s">
        <v>407</v>
      </c>
      <c r="D98" s="103">
        <v>0</v>
      </c>
      <c r="E98" s="103">
        <v>7</v>
      </c>
      <c r="F98" s="103">
        <v>7</v>
      </c>
      <c r="G98" s="299">
        <f t="shared" si="2"/>
        <v>100</v>
      </c>
      <c r="I98" s="174"/>
    </row>
    <row r="99" spans="1:9" s="135" customFormat="1" ht="15.75">
      <c r="A99" s="68">
        <v>1101000000</v>
      </c>
      <c r="B99" s="155">
        <v>2219</v>
      </c>
      <c r="C99" s="104" t="s">
        <v>408</v>
      </c>
      <c r="D99" s="103">
        <v>3500</v>
      </c>
      <c r="E99" s="103">
        <v>3500</v>
      </c>
      <c r="F99" s="103">
        <v>59</v>
      </c>
      <c r="G99" s="299">
        <f t="shared" si="2"/>
        <v>1.685714285714286</v>
      </c>
      <c r="I99" s="174"/>
    </row>
    <row r="100" spans="1:7" s="135" customFormat="1" ht="15.75">
      <c r="A100" s="68">
        <v>1104000000</v>
      </c>
      <c r="B100" s="155">
        <v>2219</v>
      </c>
      <c r="C100" s="104" t="s">
        <v>409</v>
      </c>
      <c r="D100" s="103">
        <v>507</v>
      </c>
      <c r="E100" s="103">
        <v>507</v>
      </c>
      <c r="F100" s="103">
        <v>0</v>
      </c>
      <c r="G100" s="299">
        <f t="shared" si="2"/>
        <v>0</v>
      </c>
    </row>
    <row r="101" spans="1:7" s="135" customFormat="1" ht="15.75">
      <c r="A101" s="68">
        <v>1108000000</v>
      </c>
      <c r="B101" s="155">
        <v>2219</v>
      </c>
      <c r="C101" s="104" t="s">
        <v>410</v>
      </c>
      <c r="D101" s="103">
        <v>0</v>
      </c>
      <c r="E101" s="103">
        <v>3038.3</v>
      </c>
      <c r="F101" s="103">
        <v>1028</v>
      </c>
      <c r="G101" s="299">
        <f t="shared" si="2"/>
        <v>33.83471019978277</v>
      </c>
    </row>
    <row r="102" spans="1:7" s="135" customFormat="1" ht="15.75">
      <c r="A102" s="68">
        <v>1110000000</v>
      </c>
      <c r="B102" s="155">
        <v>2219</v>
      </c>
      <c r="C102" s="104" t="s">
        <v>411</v>
      </c>
      <c r="D102" s="103">
        <v>5200</v>
      </c>
      <c r="E102" s="103">
        <v>5200</v>
      </c>
      <c r="F102" s="103">
        <v>0</v>
      </c>
      <c r="G102" s="299">
        <f t="shared" si="2"/>
        <v>0</v>
      </c>
    </row>
    <row r="103" spans="1:7" s="135" customFormat="1" ht="15.75">
      <c r="A103" s="68">
        <v>1111000000</v>
      </c>
      <c r="B103" s="155">
        <v>2219</v>
      </c>
      <c r="C103" s="104" t="s">
        <v>412</v>
      </c>
      <c r="D103" s="103">
        <v>2801</v>
      </c>
      <c r="E103" s="103">
        <v>2827.5</v>
      </c>
      <c r="F103" s="103">
        <v>0</v>
      </c>
      <c r="G103" s="299">
        <f t="shared" si="2"/>
        <v>0</v>
      </c>
    </row>
    <row r="104" spans="1:7" s="135" customFormat="1" ht="15.75">
      <c r="A104" s="68">
        <v>1112000000</v>
      </c>
      <c r="B104" s="155">
        <v>2219</v>
      </c>
      <c r="C104" s="104" t="s">
        <v>413</v>
      </c>
      <c r="D104" s="103">
        <v>910</v>
      </c>
      <c r="E104" s="103">
        <v>910</v>
      </c>
      <c r="F104" s="103">
        <v>0</v>
      </c>
      <c r="G104" s="299">
        <f t="shared" si="2"/>
        <v>0</v>
      </c>
    </row>
    <row r="105" spans="1:7" s="135" customFormat="1" ht="15.75">
      <c r="A105" s="68">
        <v>1075000000</v>
      </c>
      <c r="B105" s="155">
        <v>3111</v>
      </c>
      <c r="C105" s="104" t="s">
        <v>414</v>
      </c>
      <c r="D105" s="103">
        <v>0</v>
      </c>
      <c r="E105" s="103">
        <v>265.4</v>
      </c>
      <c r="F105" s="103">
        <v>240.6</v>
      </c>
      <c r="G105" s="299">
        <f t="shared" si="2"/>
        <v>90.65561416729466</v>
      </c>
    </row>
    <row r="106" spans="1:7" s="135" customFormat="1" ht="15.75">
      <c r="A106" s="68">
        <v>1084000000</v>
      </c>
      <c r="B106" s="155">
        <v>3111</v>
      </c>
      <c r="C106" s="104" t="s">
        <v>415</v>
      </c>
      <c r="D106" s="103">
        <v>1594</v>
      </c>
      <c r="E106" s="103">
        <v>1602.2</v>
      </c>
      <c r="F106" s="103">
        <v>0</v>
      </c>
      <c r="G106" s="299">
        <f t="shared" si="2"/>
        <v>0</v>
      </c>
    </row>
    <row r="107" spans="1:7" s="135" customFormat="1" ht="15.75">
      <c r="A107" s="52">
        <v>1085000000</v>
      </c>
      <c r="B107" s="175">
        <v>3231</v>
      </c>
      <c r="C107" s="55" t="s">
        <v>416</v>
      </c>
      <c r="D107" s="103">
        <v>950</v>
      </c>
      <c r="E107" s="103">
        <v>950</v>
      </c>
      <c r="F107" s="103">
        <v>0</v>
      </c>
      <c r="G107" s="299">
        <f t="shared" si="2"/>
        <v>0</v>
      </c>
    </row>
    <row r="108" spans="1:7" s="135" customFormat="1" ht="15.75">
      <c r="A108" s="52">
        <v>1106000000</v>
      </c>
      <c r="B108" s="175">
        <v>3421</v>
      </c>
      <c r="C108" s="55" t="s">
        <v>417</v>
      </c>
      <c r="D108" s="103">
        <v>0</v>
      </c>
      <c r="E108" s="103">
        <v>504</v>
      </c>
      <c r="F108" s="103">
        <v>0</v>
      </c>
      <c r="G108" s="299">
        <f t="shared" si="2"/>
        <v>0</v>
      </c>
    </row>
    <row r="109" spans="1:7" s="135" customFormat="1" ht="15.75">
      <c r="A109" s="52">
        <v>1109000000</v>
      </c>
      <c r="B109" s="175">
        <v>3631</v>
      </c>
      <c r="C109" s="55" t="s">
        <v>418</v>
      </c>
      <c r="D109" s="103">
        <v>2000</v>
      </c>
      <c r="E109" s="103">
        <v>2000</v>
      </c>
      <c r="F109" s="103">
        <v>0</v>
      </c>
      <c r="G109" s="299">
        <f t="shared" si="2"/>
        <v>0</v>
      </c>
    </row>
    <row r="110" spans="1:7" s="135" customFormat="1" ht="15.75">
      <c r="A110" s="68">
        <v>1016092001</v>
      </c>
      <c r="B110" s="155">
        <v>3635</v>
      </c>
      <c r="C110" s="104" t="s">
        <v>419</v>
      </c>
      <c r="D110" s="103">
        <v>517</v>
      </c>
      <c r="E110" s="103">
        <v>517</v>
      </c>
      <c r="F110" s="103">
        <v>0</v>
      </c>
      <c r="G110" s="299">
        <f t="shared" si="2"/>
        <v>0</v>
      </c>
    </row>
    <row r="111" spans="1:7" s="135" customFormat="1" ht="15.75">
      <c r="A111" s="68">
        <v>1091000000</v>
      </c>
      <c r="B111" s="155">
        <v>3744</v>
      </c>
      <c r="C111" s="104" t="s">
        <v>420</v>
      </c>
      <c r="D111" s="103">
        <v>390</v>
      </c>
      <c r="E111" s="103">
        <v>390</v>
      </c>
      <c r="F111" s="103">
        <v>0</v>
      </c>
      <c r="G111" s="299">
        <f t="shared" si="2"/>
        <v>0</v>
      </c>
    </row>
    <row r="112" spans="1:7" s="135" customFormat="1" ht="15.75">
      <c r="A112" s="68">
        <v>1069000000</v>
      </c>
      <c r="B112" s="155">
        <v>3745</v>
      </c>
      <c r="C112" s="104" t="s">
        <v>421</v>
      </c>
      <c r="D112" s="103">
        <v>356</v>
      </c>
      <c r="E112" s="103">
        <v>1084.1</v>
      </c>
      <c r="F112" s="103">
        <v>0</v>
      </c>
      <c r="G112" s="299">
        <f t="shared" si="2"/>
        <v>0</v>
      </c>
    </row>
    <row r="113" spans="1:7" s="135" customFormat="1" ht="15.75">
      <c r="A113" s="68">
        <v>1070000000</v>
      </c>
      <c r="B113" s="155">
        <v>3745</v>
      </c>
      <c r="C113" s="104" t="s">
        <v>422</v>
      </c>
      <c r="D113" s="103">
        <v>8</v>
      </c>
      <c r="E113" s="103">
        <v>9</v>
      </c>
      <c r="F113" s="103">
        <v>0</v>
      </c>
      <c r="G113" s="299">
        <f t="shared" si="2"/>
        <v>0</v>
      </c>
    </row>
    <row r="114" spans="1:7" s="135" customFormat="1" ht="15.75">
      <c r="A114" s="68">
        <v>1099000000</v>
      </c>
      <c r="B114" s="155">
        <v>3745</v>
      </c>
      <c r="C114" s="104" t="s">
        <v>423</v>
      </c>
      <c r="D114" s="103">
        <v>495</v>
      </c>
      <c r="E114" s="103">
        <v>495</v>
      </c>
      <c r="F114" s="103">
        <v>0</v>
      </c>
      <c r="G114" s="299">
        <f t="shared" si="2"/>
        <v>0</v>
      </c>
    </row>
    <row r="115" spans="1:7" s="135" customFormat="1" ht="15.75">
      <c r="A115" s="68">
        <v>1097000000</v>
      </c>
      <c r="B115" s="155">
        <v>4349</v>
      </c>
      <c r="C115" s="104" t="s">
        <v>424</v>
      </c>
      <c r="D115" s="103">
        <v>0</v>
      </c>
      <c r="E115" s="103">
        <v>1064.8</v>
      </c>
      <c r="F115" s="103">
        <v>0</v>
      </c>
      <c r="G115" s="299">
        <f t="shared" si="2"/>
        <v>0</v>
      </c>
    </row>
    <row r="116" spans="1:7" s="135" customFormat="1" ht="15.75">
      <c r="A116" s="68">
        <v>1093000000</v>
      </c>
      <c r="B116" s="155">
        <v>5311</v>
      </c>
      <c r="C116" s="104" t="s">
        <v>425</v>
      </c>
      <c r="D116" s="103">
        <v>3571</v>
      </c>
      <c r="E116" s="103">
        <v>3571</v>
      </c>
      <c r="F116" s="103">
        <v>1566.4</v>
      </c>
      <c r="G116" s="299">
        <f t="shared" si="2"/>
        <v>43.86446373564828</v>
      </c>
    </row>
    <row r="117" spans="1:7" s="135" customFormat="1" ht="15.75">
      <c r="A117" s="68">
        <v>1092000000</v>
      </c>
      <c r="B117" s="155">
        <v>6171</v>
      </c>
      <c r="C117" s="104" t="s">
        <v>426</v>
      </c>
      <c r="D117" s="103">
        <v>2200</v>
      </c>
      <c r="E117" s="103">
        <v>2200</v>
      </c>
      <c r="F117" s="103">
        <v>602.5</v>
      </c>
      <c r="G117" s="299">
        <f t="shared" si="2"/>
        <v>27.386363636363637</v>
      </c>
    </row>
    <row r="118" spans="1:7" s="135" customFormat="1" ht="15.75">
      <c r="A118" s="68"/>
      <c r="B118" s="155"/>
      <c r="C118" s="104"/>
      <c r="D118" s="103"/>
      <c r="E118" s="103"/>
      <c r="F118" s="103"/>
      <c r="G118" s="299"/>
    </row>
    <row r="119" spans="1:7" s="141" customFormat="1" ht="16.5" customHeight="1">
      <c r="A119" s="86"/>
      <c r="B119" s="176"/>
      <c r="C119" s="85" t="s">
        <v>427</v>
      </c>
      <c r="D119" s="177">
        <f>SUM(D93:D118)</f>
        <v>30234</v>
      </c>
      <c r="E119" s="177">
        <f>SUM(E93:E118)</f>
        <v>40483.600000000006</v>
      </c>
      <c r="F119" s="177">
        <f>SUM(F93:F118)</f>
        <v>3503.5</v>
      </c>
      <c r="G119" s="299">
        <f t="shared" si="2"/>
        <v>8.654121669021528</v>
      </c>
    </row>
    <row r="120" spans="1:7" s="141" customFormat="1" ht="16.5" customHeight="1" hidden="1">
      <c r="A120" s="86"/>
      <c r="B120" s="176"/>
      <c r="C120" s="85" t="s">
        <v>428</v>
      </c>
      <c r="D120" s="177" t="e">
        <f>SUM(#REF!+#REF!+#REF!+#REF!)</f>
        <v>#REF!</v>
      </c>
      <c r="E120" s="177" t="e">
        <f>SUM(#REF!+92+#REF!+#REF!)</f>
        <v>#REF!</v>
      </c>
      <c r="F120" s="177" t="e">
        <f>SUM(#REF!+#REF!+#REF!+#REF!)</f>
        <v>#REF!</v>
      </c>
      <c r="G120" s="299" t="e">
        <f>(#REF!/E120)*100</f>
        <v>#REF!</v>
      </c>
    </row>
    <row r="121" spans="1:7" s="135" customFormat="1" ht="15.75" customHeight="1" thickBot="1">
      <c r="A121" s="68"/>
      <c r="B121" s="155"/>
      <c r="C121" s="104"/>
      <c r="D121" s="103"/>
      <c r="E121" s="103"/>
      <c r="F121" s="103"/>
      <c r="G121" s="299"/>
    </row>
    <row r="122" spans="1:7" s="135" customFormat="1" ht="12.75" customHeight="1" hidden="1" thickBot="1">
      <c r="A122" s="178"/>
      <c r="B122" s="179"/>
      <c r="C122" s="180"/>
      <c r="D122" s="181"/>
      <c r="E122" s="181"/>
      <c r="F122" s="181"/>
      <c r="G122" s="306"/>
    </row>
    <row r="123" spans="1:7" s="130" customFormat="1" ht="18.75" customHeight="1" thickBot="1" thickTop="1">
      <c r="A123" s="182"/>
      <c r="B123" s="162"/>
      <c r="C123" s="183" t="s">
        <v>429</v>
      </c>
      <c r="D123" s="164">
        <f>SUM(D90)</f>
        <v>109080</v>
      </c>
      <c r="E123" s="164">
        <f>SUM(E90)</f>
        <v>123162.8</v>
      </c>
      <c r="F123" s="164">
        <f>SUM(F90)</f>
        <v>17562.4</v>
      </c>
      <c r="G123" s="301">
        <f>(F123/E123)*100</f>
        <v>14.259500433572475</v>
      </c>
    </row>
    <row r="124" spans="1:7" s="135" customFormat="1" ht="16.5" customHeight="1">
      <c r="A124" s="165"/>
      <c r="B124" s="184"/>
      <c r="C124" s="165"/>
      <c r="D124" s="167"/>
      <c r="E124" s="185"/>
      <c r="F124" s="139"/>
      <c r="G124" s="307"/>
    </row>
    <row r="125" spans="1:7" s="130" customFormat="1" ht="12.75" customHeight="1" hidden="1">
      <c r="A125" s="129"/>
      <c r="B125" s="132"/>
      <c r="C125" s="165"/>
      <c r="D125" s="167"/>
      <c r="E125" s="167"/>
      <c r="F125" s="167"/>
      <c r="G125" s="302"/>
    </row>
    <row r="126" spans="1:7" s="130" customFormat="1" ht="12.75" customHeight="1" hidden="1">
      <c r="A126" s="129"/>
      <c r="B126" s="132"/>
      <c r="C126" s="165"/>
      <c r="D126" s="167"/>
      <c r="E126" s="167"/>
      <c r="F126" s="167"/>
      <c r="G126" s="302"/>
    </row>
    <row r="127" spans="1:7" s="130" customFormat="1" ht="12.75" customHeight="1" hidden="1">
      <c r="A127" s="129"/>
      <c r="B127" s="132"/>
      <c r="C127" s="165"/>
      <c r="D127" s="167"/>
      <c r="E127" s="167"/>
      <c r="F127" s="167"/>
      <c r="G127" s="302"/>
    </row>
    <row r="128" spans="1:7" s="130" customFormat="1" ht="12.75" customHeight="1" hidden="1">
      <c r="A128" s="129"/>
      <c r="B128" s="132"/>
      <c r="C128" s="165"/>
      <c r="D128" s="167"/>
      <c r="E128" s="167"/>
      <c r="F128" s="167"/>
      <c r="G128" s="302"/>
    </row>
    <row r="129" spans="1:7" s="130" customFormat="1" ht="12.75" customHeight="1" hidden="1">
      <c r="A129" s="129"/>
      <c r="B129" s="132"/>
      <c r="C129" s="165"/>
      <c r="D129" s="167"/>
      <c r="E129" s="167"/>
      <c r="F129" s="167"/>
      <c r="G129" s="302"/>
    </row>
    <row r="130" spans="1:7" s="130" customFormat="1" ht="12.75" customHeight="1" hidden="1">
      <c r="A130" s="129"/>
      <c r="B130" s="132"/>
      <c r="C130" s="165"/>
      <c r="D130" s="167"/>
      <c r="E130" s="167"/>
      <c r="F130" s="167"/>
      <c r="G130" s="302"/>
    </row>
    <row r="131" spans="1:7" s="130" customFormat="1" ht="15.75" customHeight="1" thickBot="1">
      <c r="A131" s="129"/>
      <c r="B131" s="132"/>
      <c r="C131" s="165"/>
      <c r="D131" s="167"/>
      <c r="E131" s="146"/>
      <c r="F131" s="146"/>
      <c r="G131" s="308"/>
    </row>
    <row r="132" spans="1:7" s="130" customFormat="1" ht="15.75">
      <c r="A132" s="290" t="s">
        <v>27</v>
      </c>
      <c r="B132" s="291" t="s">
        <v>28</v>
      </c>
      <c r="C132" s="290" t="s">
        <v>30</v>
      </c>
      <c r="D132" s="290" t="s">
        <v>31</v>
      </c>
      <c r="E132" s="290" t="s">
        <v>31</v>
      </c>
      <c r="F132" s="256" t="s">
        <v>8</v>
      </c>
      <c r="G132" s="303" t="s">
        <v>329</v>
      </c>
    </row>
    <row r="133" spans="1:7" s="130" customFormat="1" ht="15.75" customHeight="1" thickBot="1">
      <c r="A133" s="292"/>
      <c r="B133" s="293"/>
      <c r="C133" s="294"/>
      <c r="D133" s="295" t="s">
        <v>33</v>
      </c>
      <c r="E133" s="295" t="s">
        <v>34</v>
      </c>
      <c r="F133" s="260" t="s">
        <v>35</v>
      </c>
      <c r="G133" s="304" t="s">
        <v>330</v>
      </c>
    </row>
    <row r="134" spans="1:7" s="130" customFormat="1" ht="16.5" customHeight="1" thickTop="1">
      <c r="A134" s="150">
        <v>30</v>
      </c>
      <c r="B134" s="150"/>
      <c r="C134" s="86" t="s">
        <v>134</v>
      </c>
      <c r="D134" s="88"/>
      <c r="E134" s="88"/>
      <c r="F134" s="88"/>
      <c r="G134" s="305"/>
    </row>
    <row r="135" spans="1:7" s="130" customFormat="1" ht="16.5" customHeight="1">
      <c r="A135" s="186">
        <v>31</v>
      </c>
      <c r="B135" s="186"/>
      <c r="C135" s="86"/>
      <c r="D135" s="103"/>
      <c r="E135" s="103"/>
      <c r="F135" s="103"/>
      <c r="G135" s="299"/>
    </row>
    <row r="136" spans="1:7" s="130" customFormat="1" ht="15">
      <c r="A136" s="68"/>
      <c r="B136" s="187">
        <v>3341</v>
      </c>
      <c r="C136" s="129" t="s">
        <v>430</v>
      </c>
      <c r="D136" s="103">
        <v>30</v>
      </c>
      <c r="E136" s="103">
        <v>30</v>
      </c>
      <c r="F136" s="103">
        <v>0</v>
      </c>
      <c r="G136" s="299">
        <f aca="true" t="shared" si="3" ref="G136:G149">(F136/E136)*100</f>
        <v>0</v>
      </c>
    </row>
    <row r="137" spans="1:7" s="130" customFormat="1" ht="15.75" customHeight="1">
      <c r="A137" s="68"/>
      <c r="B137" s="187">
        <v>3349</v>
      </c>
      <c r="C137" s="104" t="s">
        <v>431</v>
      </c>
      <c r="D137" s="103">
        <v>760</v>
      </c>
      <c r="E137" s="103">
        <v>760</v>
      </c>
      <c r="F137" s="103">
        <v>184.7</v>
      </c>
      <c r="G137" s="299">
        <f t="shared" si="3"/>
        <v>24.302631578947366</v>
      </c>
    </row>
    <row r="138" spans="1:7" s="130" customFormat="1" ht="15.75" customHeight="1">
      <c r="A138" s="68"/>
      <c r="B138" s="187">
        <v>5212</v>
      </c>
      <c r="C138" s="68" t="s">
        <v>432</v>
      </c>
      <c r="D138" s="188">
        <v>20</v>
      </c>
      <c r="E138" s="188">
        <v>20</v>
      </c>
      <c r="F138" s="103">
        <v>0</v>
      </c>
      <c r="G138" s="299">
        <f t="shared" si="3"/>
        <v>0</v>
      </c>
    </row>
    <row r="139" spans="1:7" s="130" customFormat="1" ht="15.75" customHeight="1" hidden="1">
      <c r="A139" s="68"/>
      <c r="B139" s="187">
        <v>5272</v>
      </c>
      <c r="C139" s="68" t="s">
        <v>433</v>
      </c>
      <c r="D139" s="188">
        <v>0</v>
      </c>
      <c r="E139" s="188">
        <v>0</v>
      </c>
      <c r="F139" s="103"/>
      <c r="G139" s="299" t="e">
        <f t="shared" si="3"/>
        <v>#DIV/0!</v>
      </c>
    </row>
    <row r="140" spans="1:7" s="130" customFormat="1" ht="15.75" customHeight="1">
      <c r="A140" s="68"/>
      <c r="B140" s="187">
        <v>5279</v>
      </c>
      <c r="C140" s="68" t="s">
        <v>434</v>
      </c>
      <c r="D140" s="188">
        <v>50</v>
      </c>
      <c r="E140" s="188">
        <v>50</v>
      </c>
      <c r="F140" s="103">
        <v>16.2</v>
      </c>
      <c r="G140" s="299">
        <f t="shared" si="3"/>
        <v>32.4</v>
      </c>
    </row>
    <row r="141" spans="1:7" s="130" customFormat="1" ht="15">
      <c r="A141" s="68"/>
      <c r="B141" s="187">
        <v>5512</v>
      </c>
      <c r="C141" s="129" t="s">
        <v>435</v>
      </c>
      <c r="D141" s="103">
        <v>2243</v>
      </c>
      <c r="E141" s="103">
        <v>2243</v>
      </c>
      <c r="F141" s="103">
        <v>257.7</v>
      </c>
      <c r="G141" s="299">
        <f t="shared" si="3"/>
        <v>11.489077128845295</v>
      </c>
    </row>
    <row r="142" spans="1:7" s="130" customFormat="1" ht="15.75" customHeight="1">
      <c r="A142" s="68"/>
      <c r="B142" s="187">
        <v>6112</v>
      </c>
      <c r="C142" s="104" t="s">
        <v>436</v>
      </c>
      <c r="D142" s="103">
        <v>5321</v>
      </c>
      <c r="E142" s="103">
        <v>5321</v>
      </c>
      <c r="F142" s="103">
        <v>1134.6</v>
      </c>
      <c r="G142" s="299">
        <f t="shared" si="3"/>
        <v>21.323059575267806</v>
      </c>
    </row>
    <row r="143" spans="1:7" s="130" customFormat="1" ht="15.75" customHeight="1" hidden="1">
      <c r="A143" s="68"/>
      <c r="B143" s="187">
        <v>6114</v>
      </c>
      <c r="C143" s="104" t="s">
        <v>437</v>
      </c>
      <c r="D143" s="103">
        <v>0</v>
      </c>
      <c r="E143" s="103">
        <v>0</v>
      </c>
      <c r="F143" s="103"/>
      <c r="G143" s="299" t="e">
        <f t="shared" si="3"/>
        <v>#DIV/0!</v>
      </c>
    </row>
    <row r="144" spans="1:7" s="130" customFormat="1" ht="15.75" customHeight="1" hidden="1">
      <c r="A144" s="68"/>
      <c r="B144" s="187">
        <v>6115</v>
      </c>
      <c r="C144" s="104" t="s">
        <v>438</v>
      </c>
      <c r="D144" s="103">
        <v>0</v>
      </c>
      <c r="E144" s="103">
        <v>0</v>
      </c>
      <c r="F144" s="103"/>
      <c r="G144" s="299" t="e">
        <f t="shared" si="3"/>
        <v>#DIV/0!</v>
      </c>
    </row>
    <row r="145" spans="1:7" s="130" customFormat="1" ht="15.75" customHeight="1" hidden="1">
      <c r="A145" s="68"/>
      <c r="B145" s="187">
        <v>6117</v>
      </c>
      <c r="C145" s="104" t="s">
        <v>439</v>
      </c>
      <c r="D145" s="103">
        <v>0</v>
      </c>
      <c r="E145" s="103">
        <v>0</v>
      </c>
      <c r="F145" s="103"/>
      <c r="G145" s="299" t="e">
        <f t="shared" si="3"/>
        <v>#DIV/0!</v>
      </c>
    </row>
    <row r="146" spans="1:7" s="130" customFormat="1" ht="15.75" customHeight="1" hidden="1">
      <c r="A146" s="68"/>
      <c r="B146" s="187">
        <v>6118</v>
      </c>
      <c r="C146" s="104" t="s">
        <v>440</v>
      </c>
      <c r="D146" s="188">
        <v>0</v>
      </c>
      <c r="E146" s="188">
        <v>0</v>
      </c>
      <c r="F146" s="103"/>
      <c r="G146" s="299" t="e">
        <f t="shared" si="3"/>
        <v>#DIV/0!</v>
      </c>
    </row>
    <row r="147" spans="1:7" s="130" customFormat="1" ht="15.75" customHeight="1" hidden="1">
      <c r="A147" s="68"/>
      <c r="B147" s="187">
        <v>6149</v>
      </c>
      <c r="C147" s="104" t="s">
        <v>441</v>
      </c>
      <c r="D147" s="188">
        <v>0</v>
      </c>
      <c r="E147" s="188">
        <v>0</v>
      </c>
      <c r="F147" s="103"/>
      <c r="G147" s="299" t="e">
        <f t="shared" si="3"/>
        <v>#DIV/0!</v>
      </c>
    </row>
    <row r="148" spans="1:7" s="130" customFormat="1" ht="17.25" customHeight="1">
      <c r="A148" s="187" t="s">
        <v>442</v>
      </c>
      <c r="B148" s="187">
        <v>6171</v>
      </c>
      <c r="C148" s="104" t="s">
        <v>443</v>
      </c>
      <c r="D148" s="103">
        <v>110708</v>
      </c>
      <c r="E148" s="103">
        <v>114391.7</v>
      </c>
      <c r="F148" s="103">
        <v>21357.1</v>
      </c>
      <c r="G148" s="299">
        <f t="shared" si="3"/>
        <v>18.67014827124695</v>
      </c>
    </row>
    <row r="149" spans="1:7" s="130" customFormat="1" ht="17.25" customHeight="1">
      <c r="A149" s="187"/>
      <c r="B149" s="187">
        <v>6402</v>
      </c>
      <c r="C149" s="104" t="s">
        <v>355</v>
      </c>
      <c r="D149" s="103">
        <v>0</v>
      </c>
      <c r="E149" s="103">
        <v>0</v>
      </c>
      <c r="F149" s="103">
        <v>188.9</v>
      </c>
      <c r="G149" s="299" t="e">
        <f t="shared" si="3"/>
        <v>#DIV/0!</v>
      </c>
    </row>
    <row r="150" spans="1:7" s="130" customFormat="1" ht="15.75" customHeight="1" thickBot="1">
      <c r="A150" s="189"/>
      <c r="B150" s="190"/>
      <c r="C150" s="191"/>
      <c r="D150" s="188"/>
      <c r="E150" s="188"/>
      <c r="F150" s="188"/>
      <c r="G150" s="309"/>
    </row>
    <row r="151" spans="1:7" s="130" customFormat="1" ht="18.75" customHeight="1" thickBot="1" thickTop="1">
      <c r="A151" s="182"/>
      <c r="B151" s="192"/>
      <c r="C151" s="193" t="s">
        <v>444</v>
      </c>
      <c r="D151" s="164">
        <f>SUM(D136:D150)</f>
        <v>119132</v>
      </c>
      <c r="E151" s="164">
        <f>SUM(E136:E150)</f>
        <v>122815.7</v>
      </c>
      <c r="F151" s="164">
        <f>SUM(F136:F150)</f>
        <v>23139.2</v>
      </c>
      <c r="G151" s="301">
        <f>(F151/E151)*100</f>
        <v>18.84058797043049</v>
      </c>
    </row>
    <row r="152" spans="1:7" s="130" customFormat="1" ht="15.75" customHeight="1">
      <c r="A152" s="129"/>
      <c r="B152" s="132"/>
      <c r="C152" s="165"/>
      <c r="D152" s="167"/>
      <c r="E152" s="194"/>
      <c r="F152" s="167"/>
      <c r="G152" s="302"/>
    </row>
    <row r="153" spans="1:7" s="130" customFormat="1" ht="12.75" customHeight="1" hidden="1">
      <c r="A153" s="129"/>
      <c r="B153" s="132"/>
      <c r="C153" s="165"/>
      <c r="D153" s="167"/>
      <c r="E153" s="167"/>
      <c r="F153" s="167"/>
      <c r="G153" s="302"/>
    </row>
    <row r="154" spans="1:7" s="130" customFormat="1" ht="12.75" customHeight="1" hidden="1">
      <c r="A154" s="129"/>
      <c r="B154" s="132"/>
      <c r="C154" s="165"/>
      <c r="D154" s="167"/>
      <c r="E154" s="167"/>
      <c r="F154" s="167"/>
      <c r="G154" s="302"/>
    </row>
    <row r="155" spans="1:7" s="130" customFormat="1" ht="12.75" customHeight="1" hidden="1">
      <c r="A155" s="129"/>
      <c r="B155" s="132"/>
      <c r="C155" s="165"/>
      <c r="D155" s="167"/>
      <c r="E155" s="167"/>
      <c r="F155" s="167"/>
      <c r="G155" s="302"/>
    </row>
    <row r="156" spans="1:7" s="130" customFormat="1" ht="12.75" customHeight="1" hidden="1">
      <c r="A156" s="129"/>
      <c r="B156" s="132"/>
      <c r="C156" s="165"/>
      <c r="D156" s="167"/>
      <c r="E156" s="167"/>
      <c r="F156" s="167"/>
      <c r="G156" s="302"/>
    </row>
    <row r="157" spans="1:7" s="130" customFormat="1" ht="15.75" customHeight="1" thickBot="1">
      <c r="A157" s="129"/>
      <c r="B157" s="132"/>
      <c r="C157" s="165"/>
      <c r="D157" s="167"/>
      <c r="E157" s="167"/>
      <c r="F157" s="167"/>
      <c r="G157" s="302"/>
    </row>
    <row r="158" spans="1:7" s="130" customFormat="1" ht="15.75">
      <c r="A158" s="290" t="s">
        <v>27</v>
      </c>
      <c r="B158" s="291" t="s">
        <v>28</v>
      </c>
      <c r="C158" s="290" t="s">
        <v>30</v>
      </c>
      <c r="D158" s="290" t="s">
        <v>31</v>
      </c>
      <c r="E158" s="290" t="s">
        <v>31</v>
      </c>
      <c r="F158" s="256" t="s">
        <v>8</v>
      </c>
      <c r="G158" s="303" t="s">
        <v>329</v>
      </c>
    </row>
    <row r="159" spans="1:7" s="130" customFormat="1" ht="15.75" customHeight="1" thickBot="1">
      <c r="A159" s="292"/>
      <c r="B159" s="293"/>
      <c r="C159" s="294"/>
      <c r="D159" s="295" t="s">
        <v>33</v>
      </c>
      <c r="E159" s="295" t="s">
        <v>34</v>
      </c>
      <c r="F159" s="260" t="s">
        <v>35</v>
      </c>
      <c r="G159" s="304" t="s">
        <v>330</v>
      </c>
    </row>
    <row r="160" spans="1:7" s="130" customFormat="1" ht="16.5" thickTop="1">
      <c r="A160" s="150">
        <v>50</v>
      </c>
      <c r="B160" s="151"/>
      <c r="C160" s="152" t="s">
        <v>168</v>
      </c>
      <c r="D160" s="88"/>
      <c r="E160" s="88"/>
      <c r="F160" s="88"/>
      <c r="G160" s="305"/>
    </row>
    <row r="161" spans="1:7" s="130" customFormat="1" ht="14.25" customHeight="1">
      <c r="A161" s="150"/>
      <c r="B161" s="151"/>
      <c r="C161" s="152"/>
      <c r="D161" s="88"/>
      <c r="E161" s="88"/>
      <c r="F161" s="88"/>
      <c r="G161" s="305"/>
    </row>
    <row r="162" spans="1:7" s="130" customFormat="1" ht="15">
      <c r="A162" s="68"/>
      <c r="B162" s="155">
        <v>3541</v>
      </c>
      <c r="C162" s="68" t="s">
        <v>445</v>
      </c>
      <c r="D162" s="53">
        <v>420</v>
      </c>
      <c r="E162" s="53">
        <v>420</v>
      </c>
      <c r="F162" s="53">
        <v>105</v>
      </c>
      <c r="G162" s="299">
        <f aca="true" t="shared" si="4" ref="G162:G180">(F162/E162)*100</f>
        <v>25</v>
      </c>
    </row>
    <row r="163" spans="1:7" s="130" customFormat="1" ht="15">
      <c r="A163" s="68"/>
      <c r="B163" s="155">
        <v>3599</v>
      </c>
      <c r="C163" s="68" t="s">
        <v>446</v>
      </c>
      <c r="D163" s="53">
        <v>5</v>
      </c>
      <c r="E163" s="53">
        <v>5</v>
      </c>
      <c r="F163" s="53">
        <v>0</v>
      </c>
      <c r="G163" s="299">
        <f t="shared" si="4"/>
        <v>0</v>
      </c>
    </row>
    <row r="164" spans="1:7" s="130" customFormat="1" ht="15" hidden="1">
      <c r="A164" s="68"/>
      <c r="B164" s="155">
        <v>4193</v>
      </c>
      <c r="C164" s="68" t="s">
        <v>447</v>
      </c>
      <c r="D164" s="53"/>
      <c r="E164" s="53"/>
      <c r="F164" s="53"/>
      <c r="G164" s="299" t="e">
        <f t="shared" si="4"/>
        <v>#DIV/0!</v>
      </c>
    </row>
    <row r="165" spans="1:7" s="130" customFormat="1" ht="15" hidden="1">
      <c r="A165" s="195"/>
      <c r="B165" s="155">
        <v>4312</v>
      </c>
      <c r="C165" s="68" t="s">
        <v>448</v>
      </c>
      <c r="D165" s="53">
        <v>0</v>
      </c>
      <c r="E165" s="53"/>
      <c r="F165" s="53"/>
      <c r="G165" s="299" t="e">
        <f t="shared" si="4"/>
        <v>#DIV/0!</v>
      </c>
    </row>
    <row r="166" spans="1:7" s="130" customFormat="1" ht="15">
      <c r="A166" s="195"/>
      <c r="B166" s="155">
        <v>4329</v>
      </c>
      <c r="C166" s="68" t="s">
        <v>449</v>
      </c>
      <c r="D166" s="53">
        <v>40</v>
      </c>
      <c r="E166" s="53">
        <v>40</v>
      </c>
      <c r="F166" s="53">
        <v>34</v>
      </c>
      <c r="G166" s="299">
        <f t="shared" si="4"/>
        <v>85</v>
      </c>
    </row>
    <row r="167" spans="1:7" s="130" customFormat="1" ht="15">
      <c r="A167" s="68"/>
      <c r="B167" s="155">
        <v>4333</v>
      </c>
      <c r="C167" s="68" t="s">
        <v>450</v>
      </c>
      <c r="D167" s="53">
        <v>136</v>
      </c>
      <c r="E167" s="53">
        <v>136</v>
      </c>
      <c r="F167" s="53">
        <v>34</v>
      </c>
      <c r="G167" s="299">
        <f t="shared" si="4"/>
        <v>25</v>
      </c>
    </row>
    <row r="168" spans="1:7" s="130" customFormat="1" ht="15" customHeight="1">
      <c r="A168" s="68"/>
      <c r="B168" s="155">
        <v>4339</v>
      </c>
      <c r="C168" s="68" t="s">
        <v>451</v>
      </c>
      <c r="D168" s="53">
        <v>1749</v>
      </c>
      <c r="E168" s="53">
        <v>2987</v>
      </c>
      <c r="F168" s="53">
        <v>403.3</v>
      </c>
      <c r="G168" s="299">
        <f t="shared" si="4"/>
        <v>13.501841312353532</v>
      </c>
    </row>
    <row r="169" spans="1:7" s="130" customFormat="1" ht="15">
      <c r="A169" s="68"/>
      <c r="B169" s="155">
        <v>4342</v>
      </c>
      <c r="C169" s="68" t="s">
        <v>452</v>
      </c>
      <c r="D169" s="53">
        <v>20</v>
      </c>
      <c r="E169" s="53">
        <v>20</v>
      </c>
      <c r="F169" s="53">
        <v>0</v>
      </c>
      <c r="G169" s="299">
        <f t="shared" si="4"/>
        <v>0</v>
      </c>
    </row>
    <row r="170" spans="1:7" s="130" customFormat="1" ht="15">
      <c r="A170" s="68"/>
      <c r="B170" s="155">
        <v>4343</v>
      </c>
      <c r="C170" s="68" t="s">
        <v>453</v>
      </c>
      <c r="D170" s="53">
        <v>50</v>
      </c>
      <c r="E170" s="53">
        <v>50</v>
      </c>
      <c r="F170" s="53">
        <v>0</v>
      </c>
      <c r="G170" s="299">
        <f t="shared" si="4"/>
        <v>0</v>
      </c>
    </row>
    <row r="171" spans="1:7" s="130" customFormat="1" ht="15">
      <c r="A171" s="68"/>
      <c r="B171" s="155">
        <v>4349</v>
      </c>
      <c r="C171" s="68" t="s">
        <v>454</v>
      </c>
      <c r="D171" s="53">
        <v>1090</v>
      </c>
      <c r="E171" s="53">
        <v>1090</v>
      </c>
      <c r="F171" s="53">
        <v>57.5</v>
      </c>
      <c r="G171" s="299">
        <f t="shared" si="4"/>
        <v>5.275229357798166</v>
      </c>
    </row>
    <row r="172" spans="1:7" s="130" customFormat="1" ht="15">
      <c r="A172" s="195"/>
      <c r="B172" s="196">
        <v>4351</v>
      </c>
      <c r="C172" s="195" t="s">
        <v>455</v>
      </c>
      <c r="D172" s="53">
        <v>2124</v>
      </c>
      <c r="E172" s="53">
        <v>2124</v>
      </c>
      <c r="F172" s="53">
        <v>532.5</v>
      </c>
      <c r="G172" s="299">
        <f t="shared" si="4"/>
        <v>25.07062146892655</v>
      </c>
    </row>
    <row r="173" spans="1:7" s="130" customFormat="1" ht="15">
      <c r="A173" s="195"/>
      <c r="B173" s="196">
        <v>4356</v>
      </c>
      <c r="C173" s="195" t="s">
        <v>456</v>
      </c>
      <c r="D173" s="53">
        <v>570</v>
      </c>
      <c r="E173" s="53">
        <v>570</v>
      </c>
      <c r="F173" s="53">
        <v>142.5</v>
      </c>
      <c r="G173" s="299">
        <f t="shared" si="4"/>
        <v>25</v>
      </c>
    </row>
    <row r="174" spans="1:7" s="130" customFormat="1" ht="15">
      <c r="A174" s="195"/>
      <c r="B174" s="196">
        <v>4357</v>
      </c>
      <c r="C174" s="195" t="s">
        <v>457</v>
      </c>
      <c r="D174" s="53">
        <v>8200</v>
      </c>
      <c r="E174" s="53">
        <v>8200</v>
      </c>
      <c r="F174" s="53">
        <v>4000</v>
      </c>
      <c r="G174" s="299">
        <f t="shared" si="4"/>
        <v>48.78048780487805</v>
      </c>
    </row>
    <row r="175" spans="1:7" s="130" customFormat="1" ht="15">
      <c r="A175" s="195"/>
      <c r="B175" s="196">
        <v>4357</v>
      </c>
      <c r="C175" s="195" t="s">
        <v>458</v>
      </c>
      <c r="D175" s="53">
        <v>500</v>
      </c>
      <c r="E175" s="53">
        <v>644</v>
      </c>
      <c r="F175" s="53">
        <v>161</v>
      </c>
      <c r="G175" s="299">
        <f t="shared" si="4"/>
        <v>25</v>
      </c>
    </row>
    <row r="176" spans="1:7" s="130" customFormat="1" ht="15">
      <c r="A176" s="195"/>
      <c r="B176" s="196">
        <v>4359</v>
      </c>
      <c r="C176" s="56" t="s">
        <v>459</v>
      </c>
      <c r="D176" s="53">
        <v>100</v>
      </c>
      <c r="E176" s="53">
        <v>100</v>
      </c>
      <c r="F176" s="53">
        <v>50</v>
      </c>
      <c r="G176" s="299">
        <f t="shared" si="4"/>
        <v>50</v>
      </c>
    </row>
    <row r="177" spans="1:7" s="130" customFormat="1" ht="15" hidden="1">
      <c r="A177" s="195"/>
      <c r="B177" s="296">
        <v>4359</v>
      </c>
      <c r="C177" s="56" t="s">
        <v>459</v>
      </c>
      <c r="D177" s="57"/>
      <c r="E177" s="57"/>
      <c r="F177" s="57"/>
      <c r="G177" s="299" t="e">
        <f t="shared" si="4"/>
        <v>#DIV/0!</v>
      </c>
    </row>
    <row r="178" spans="1:7" s="130" customFormat="1" ht="15">
      <c r="A178" s="68"/>
      <c r="B178" s="155">
        <v>4371</v>
      </c>
      <c r="C178" s="197" t="s">
        <v>460</v>
      </c>
      <c r="D178" s="53">
        <v>486</v>
      </c>
      <c r="E178" s="53">
        <v>486</v>
      </c>
      <c r="F178" s="53">
        <v>121.5</v>
      </c>
      <c r="G178" s="299">
        <f t="shared" si="4"/>
        <v>25</v>
      </c>
    </row>
    <row r="179" spans="1:7" s="130" customFormat="1" ht="15">
      <c r="A179" s="68"/>
      <c r="B179" s="155">
        <v>4374</v>
      </c>
      <c r="C179" s="68" t="s">
        <v>461</v>
      </c>
      <c r="D179" s="53">
        <v>143</v>
      </c>
      <c r="E179" s="53">
        <v>143</v>
      </c>
      <c r="F179" s="53">
        <v>38.3</v>
      </c>
      <c r="G179" s="299">
        <f t="shared" si="4"/>
        <v>26.78321678321678</v>
      </c>
    </row>
    <row r="180" spans="1:7" s="130" customFormat="1" ht="15">
      <c r="A180" s="195"/>
      <c r="B180" s="196">
        <v>4399</v>
      </c>
      <c r="C180" s="195" t="s">
        <v>462</v>
      </c>
      <c r="D180" s="57">
        <v>55</v>
      </c>
      <c r="E180" s="57">
        <v>55</v>
      </c>
      <c r="F180" s="57">
        <v>2</v>
      </c>
      <c r="G180" s="299">
        <f t="shared" si="4"/>
        <v>3.6363636363636362</v>
      </c>
    </row>
    <row r="181" spans="1:7" s="130" customFormat="1" ht="15" hidden="1">
      <c r="A181" s="195"/>
      <c r="B181" s="196">
        <v>6402</v>
      </c>
      <c r="C181" s="195" t="s">
        <v>463</v>
      </c>
      <c r="D181" s="188"/>
      <c r="E181" s="188"/>
      <c r="F181" s="57"/>
      <c r="G181" s="299" t="e">
        <f>(#REF!/E181)*100</f>
        <v>#REF!</v>
      </c>
    </row>
    <row r="182" spans="1:7" s="130" customFormat="1" ht="15" customHeight="1" hidden="1">
      <c r="A182" s="195"/>
      <c r="B182" s="196">
        <v>6409</v>
      </c>
      <c r="C182" s="195" t="s">
        <v>464</v>
      </c>
      <c r="D182" s="188">
        <v>0</v>
      </c>
      <c r="E182" s="188">
        <v>0</v>
      </c>
      <c r="F182" s="188"/>
      <c r="G182" s="299" t="e">
        <f>(#REF!/E182)*100</f>
        <v>#REF!</v>
      </c>
    </row>
    <row r="183" spans="1:7" s="130" customFormat="1" ht="15" customHeight="1" thickBot="1">
      <c r="A183" s="195"/>
      <c r="B183" s="196"/>
      <c r="C183" s="195"/>
      <c r="D183" s="188"/>
      <c r="E183" s="188"/>
      <c r="F183" s="188"/>
      <c r="G183" s="299"/>
    </row>
    <row r="184" spans="1:7" s="130" customFormat="1" ht="18.75" customHeight="1" thickBot="1" thickTop="1">
      <c r="A184" s="182"/>
      <c r="B184" s="162"/>
      <c r="C184" s="163" t="s">
        <v>465</v>
      </c>
      <c r="D184" s="164">
        <f>SUM(D162:D183)</f>
        <v>15688</v>
      </c>
      <c r="E184" s="164">
        <f>SUM(E162:E183)</f>
        <v>17070</v>
      </c>
      <c r="F184" s="164">
        <f>SUM(F162:F183)</f>
        <v>5681.6</v>
      </c>
      <c r="G184" s="301">
        <f>(F184/E184)*100</f>
        <v>33.284124194493266</v>
      </c>
    </row>
    <row r="185" spans="1:7" s="130" customFormat="1" ht="15.75" customHeight="1">
      <c r="A185" s="129"/>
      <c r="B185" s="132"/>
      <c r="C185" s="165"/>
      <c r="D185" s="166"/>
      <c r="E185" s="166"/>
      <c r="F185" s="166"/>
      <c r="G185" s="302"/>
    </row>
    <row r="186" spans="1:7" s="130" customFormat="1" ht="15.75" customHeight="1" hidden="1">
      <c r="A186" s="129"/>
      <c r="B186" s="132"/>
      <c r="C186" s="165"/>
      <c r="D186" s="167"/>
      <c r="E186" s="167"/>
      <c r="F186" s="167"/>
      <c r="G186" s="302"/>
    </row>
    <row r="187" spans="1:7" s="130" customFormat="1" ht="12.75" customHeight="1" hidden="1">
      <c r="A187" s="129"/>
      <c r="C187" s="132"/>
      <c r="D187" s="167"/>
      <c r="E187" s="167"/>
      <c r="F187" s="167"/>
      <c r="G187" s="302"/>
    </row>
    <row r="188" spans="1:7" s="130" customFormat="1" ht="12.75" customHeight="1" hidden="1">
      <c r="A188" s="129"/>
      <c r="B188" s="132"/>
      <c r="C188" s="165"/>
      <c r="D188" s="167"/>
      <c r="E188" s="167"/>
      <c r="F188" s="167"/>
      <c r="G188" s="302"/>
    </row>
    <row r="189" spans="1:7" s="130" customFormat="1" ht="12.75" customHeight="1" hidden="1">
      <c r="A189" s="129"/>
      <c r="B189" s="132"/>
      <c r="C189" s="165"/>
      <c r="D189" s="167"/>
      <c r="E189" s="167"/>
      <c r="F189" s="167"/>
      <c r="G189" s="302"/>
    </row>
    <row r="190" spans="1:7" s="130" customFormat="1" ht="12.75" customHeight="1" hidden="1">
      <c r="A190" s="129"/>
      <c r="B190" s="132"/>
      <c r="C190" s="165"/>
      <c r="D190" s="167"/>
      <c r="E190" s="167"/>
      <c r="F190" s="167"/>
      <c r="G190" s="302"/>
    </row>
    <row r="191" spans="1:7" s="130" customFormat="1" ht="12.75" customHeight="1" hidden="1">
      <c r="A191" s="129"/>
      <c r="B191" s="132"/>
      <c r="C191" s="165"/>
      <c r="D191" s="167"/>
      <c r="E191" s="167"/>
      <c r="F191" s="167"/>
      <c r="G191" s="302"/>
    </row>
    <row r="192" spans="1:7" s="130" customFormat="1" ht="12.75" customHeight="1" hidden="1">
      <c r="A192" s="129"/>
      <c r="B192" s="132"/>
      <c r="C192" s="165"/>
      <c r="D192" s="167"/>
      <c r="E192" s="167"/>
      <c r="F192" s="167"/>
      <c r="G192" s="302"/>
    </row>
    <row r="193" spans="1:7" s="130" customFormat="1" ht="12.75" customHeight="1" hidden="1">
      <c r="A193" s="129"/>
      <c r="B193" s="132"/>
      <c r="C193" s="165"/>
      <c r="D193" s="167"/>
      <c r="E193" s="139"/>
      <c r="F193" s="139"/>
      <c r="G193" s="307"/>
    </row>
    <row r="194" spans="1:7" s="130" customFormat="1" ht="12.75" customHeight="1" hidden="1">
      <c r="A194" s="129"/>
      <c r="B194" s="132"/>
      <c r="C194" s="165"/>
      <c r="D194" s="167"/>
      <c r="E194" s="167"/>
      <c r="F194" s="167"/>
      <c r="G194" s="302"/>
    </row>
    <row r="195" spans="1:7" s="130" customFormat="1" ht="12.75" customHeight="1" hidden="1">
      <c r="A195" s="129"/>
      <c r="B195" s="132"/>
      <c r="C195" s="165"/>
      <c r="D195" s="167"/>
      <c r="E195" s="167"/>
      <c r="F195" s="167"/>
      <c r="G195" s="302"/>
    </row>
    <row r="196" spans="1:7" s="130" customFormat="1" ht="18" customHeight="1" hidden="1">
      <c r="A196" s="129"/>
      <c r="B196" s="132"/>
      <c r="C196" s="165"/>
      <c r="D196" s="167"/>
      <c r="E196" s="139"/>
      <c r="F196" s="139"/>
      <c r="G196" s="307"/>
    </row>
    <row r="197" spans="1:7" s="130" customFormat="1" ht="15.75" customHeight="1" thickBot="1">
      <c r="A197" s="129"/>
      <c r="B197" s="132"/>
      <c r="C197" s="165"/>
      <c r="D197" s="167"/>
      <c r="E197" s="146"/>
      <c r="F197" s="146"/>
      <c r="G197" s="308"/>
    </row>
    <row r="198" spans="1:7" s="130" customFormat="1" ht="15.75">
      <c r="A198" s="290" t="s">
        <v>27</v>
      </c>
      <c r="B198" s="291" t="s">
        <v>28</v>
      </c>
      <c r="C198" s="290" t="s">
        <v>30</v>
      </c>
      <c r="D198" s="290" t="s">
        <v>31</v>
      </c>
      <c r="E198" s="290" t="s">
        <v>31</v>
      </c>
      <c r="F198" s="256" t="s">
        <v>8</v>
      </c>
      <c r="G198" s="303" t="s">
        <v>329</v>
      </c>
    </row>
    <row r="199" spans="1:7" s="130" customFormat="1" ht="15.75" customHeight="1" thickBot="1">
      <c r="A199" s="292"/>
      <c r="B199" s="293"/>
      <c r="C199" s="294"/>
      <c r="D199" s="295" t="s">
        <v>33</v>
      </c>
      <c r="E199" s="295" t="s">
        <v>34</v>
      </c>
      <c r="F199" s="260" t="s">
        <v>35</v>
      </c>
      <c r="G199" s="304" t="s">
        <v>330</v>
      </c>
    </row>
    <row r="200" spans="1:7" s="130" customFormat="1" ht="16.5" thickTop="1">
      <c r="A200" s="150">
        <v>60</v>
      </c>
      <c r="B200" s="151"/>
      <c r="C200" s="152" t="s">
        <v>191</v>
      </c>
      <c r="D200" s="88"/>
      <c r="E200" s="88"/>
      <c r="F200" s="88"/>
      <c r="G200" s="305"/>
    </row>
    <row r="201" spans="1:7" s="130" customFormat="1" ht="15.75">
      <c r="A201" s="101"/>
      <c r="B201" s="154"/>
      <c r="C201" s="101"/>
      <c r="D201" s="103"/>
      <c r="E201" s="103"/>
      <c r="F201" s="103"/>
      <c r="G201" s="299"/>
    </row>
    <row r="202" spans="1:7" s="130" customFormat="1" ht="15">
      <c r="A202" s="68"/>
      <c r="B202" s="155">
        <v>1014</v>
      </c>
      <c r="C202" s="68" t="s">
        <v>466</v>
      </c>
      <c r="D202" s="53">
        <v>650</v>
      </c>
      <c r="E202" s="53">
        <v>650</v>
      </c>
      <c r="F202" s="53">
        <v>106.5</v>
      </c>
      <c r="G202" s="299">
        <f aca="true" t="shared" si="5" ref="G202:G212">(F202/E202)*100</f>
        <v>16.384615384615383</v>
      </c>
    </row>
    <row r="203" spans="1:7" s="130" customFormat="1" ht="15" customHeight="1" hidden="1">
      <c r="A203" s="195"/>
      <c r="B203" s="196">
        <v>1031</v>
      </c>
      <c r="C203" s="195" t="s">
        <v>467</v>
      </c>
      <c r="D203" s="57"/>
      <c r="E203" s="57"/>
      <c r="F203" s="57"/>
      <c r="G203" s="299" t="e">
        <f t="shared" si="5"/>
        <v>#DIV/0!</v>
      </c>
    </row>
    <row r="204" spans="1:7" s="130" customFormat="1" ht="15" hidden="1">
      <c r="A204" s="68"/>
      <c r="B204" s="155">
        <v>1036</v>
      </c>
      <c r="C204" s="68" t="s">
        <v>468</v>
      </c>
      <c r="D204" s="53">
        <v>0</v>
      </c>
      <c r="E204" s="53">
        <v>0</v>
      </c>
      <c r="F204" s="53"/>
      <c r="G204" s="299" t="e">
        <f t="shared" si="5"/>
        <v>#DIV/0!</v>
      </c>
    </row>
    <row r="205" spans="1:7" s="130" customFormat="1" ht="15" customHeight="1" hidden="1">
      <c r="A205" s="195"/>
      <c r="B205" s="196">
        <v>1037</v>
      </c>
      <c r="C205" s="195" t="s">
        <v>469</v>
      </c>
      <c r="D205" s="57">
        <v>0</v>
      </c>
      <c r="E205" s="57">
        <v>0</v>
      </c>
      <c r="F205" s="57"/>
      <c r="G205" s="299" t="e">
        <f t="shared" si="5"/>
        <v>#DIV/0!</v>
      </c>
    </row>
    <row r="206" spans="1:7" s="130" customFormat="1" ht="15" hidden="1">
      <c r="A206" s="195"/>
      <c r="B206" s="196">
        <v>1039</v>
      </c>
      <c r="C206" s="195" t="s">
        <v>470</v>
      </c>
      <c r="D206" s="57">
        <v>0</v>
      </c>
      <c r="E206" s="57"/>
      <c r="F206" s="57"/>
      <c r="G206" s="299" t="e">
        <f t="shared" si="5"/>
        <v>#DIV/0!</v>
      </c>
    </row>
    <row r="207" spans="1:7" s="130" customFormat="1" ht="15">
      <c r="A207" s="195"/>
      <c r="B207" s="196">
        <v>1070</v>
      </c>
      <c r="C207" s="195" t="s">
        <v>471</v>
      </c>
      <c r="D207" s="57">
        <v>7</v>
      </c>
      <c r="E207" s="57">
        <v>7</v>
      </c>
      <c r="F207" s="57">
        <v>0</v>
      </c>
      <c r="G207" s="299">
        <f t="shared" si="5"/>
        <v>0</v>
      </c>
    </row>
    <row r="208" spans="1:7" s="130" customFormat="1" ht="15" hidden="1">
      <c r="A208" s="195"/>
      <c r="B208" s="196">
        <v>2331</v>
      </c>
      <c r="C208" s="195" t="s">
        <v>472</v>
      </c>
      <c r="D208" s="57"/>
      <c r="E208" s="57"/>
      <c r="F208" s="53"/>
      <c r="G208" s="299" t="e">
        <f t="shared" si="5"/>
        <v>#DIV/0!</v>
      </c>
    </row>
    <row r="209" spans="1:7" s="130" customFormat="1" ht="15">
      <c r="A209" s="195"/>
      <c r="B209" s="196">
        <v>3739</v>
      </c>
      <c r="C209" s="195" t="s">
        <v>473</v>
      </c>
      <c r="D209" s="53">
        <v>50</v>
      </c>
      <c r="E209" s="53">
        <v>50</v>
      </c>
      <c r="F209" s="53">
        <v>0</v>
      </c>
      <c r="G209" s="299">
        <f t="shared" si="5"/>
        <v>0</v>
      </c>
    </row>
    <row r="210" spans="1:7" s="130" customFormat="1" ht="15">
      <c r="A210" s="68"/>
      <c r="B210" s="155">
        <v>3749</v>
      </c>
      <c r="C210" s="68" t="s">
        <v>474</v>
      </c>
      <c r="D210" s="53">
        <v>100</v>
      </c>
      <c r="E210" s="53">
        <v>100</v>
      </c>
      <c r="F210" s="53">
        <v>0</v>
      </c>
      <c r="G210" s="299">
        <f t="shared" si="5"/>
        <v>0</v>
      </c>
    </row>
    <row r="211" spans="1:7" s="130" customFormat="1" ht="15" hidden="1">
      <c r="A211" s="68"/>
      <c r="B211" s="155">
        <v>5272</v>
      </c>
      <c r="C211" s="68" t="s">
        <v>475</v>
      </c>
      <c r="D211" s="53"/>
      <c r="E211" s="53"/>
      <c r="F211" s="53"/>
      <c r="G211" s="299" t="e">
        <f t="shared" si="5"/>
        <v>#DIV/0!</v>
      </c>
    </row>
    <row r="212" spans="1:7" s="130" customFormat="1" ht="15">
      <c r="A212" s="68"/>
      <c r="B212" s="155">
        <v>6171</v>
      </c>
      <c r="C212" s="68" t="s">
        <v>476</v>
      </c>
      <c r="D212" s="53">
        <v>10</v>
      </c>
      <c r="E212" s="53">
        <v>10</v>
      </c>
      <c r="F212" s="53">
        <v>0</v>
      </c>
      <c r="G212" s="299">
        <f t="shared" si="5"/>
        <v>0</v>
      </c>
    </row>
    <row r="213" spans="1:7" s="130" customFormat="1" ht="15.75" thickBot="1">
      <c r="A213" s="157"/>
      <c r="B213" s="198"/>
      <c r="C213" s="157"/>
      <c r="D213" s="188"/>
      <c r="E213" s="188"/>
      <c r="F213" s="188"/>
      <c r="G213" s="309"/>
    </row>
    <row r="214" spans="1:7" s="130" customFormat="1" ht="18.75" customHeight="1" thickBot="1" thickTop="1">
      <c r="A214" s="161"/>
      <c r="B214" s="199"/>
      <c r="C214" s="200" t="s">
        <v>477</v>
      </c>
      <c r="D214" s="164">
        <f>SUM(D200:D213)</f>
        <v>817</v>
      </c>
      <c r="E214" s="164">
        <f>SUM(E201:E213)</f>
        <v>817</v>
      </c>
      <c r="F214" s="164">
        <f>SUM(F200:F213)</f>
        <v>106.5</v>
      </c>
      <c r="G214" s="301">
        <f>(F214/E214)*100</f>
        <v>13.035495716034271</v>
      </c>
    </row>
    <row r="215" spans="1:7" s="130" customFormat="1" ht="12.75" customHeight="1">
      <c r="A215" s="129"/>
      <c r="B215" s="132"/>
      <c r="C215" s="165"/>
      <c r="D215" s="167"/>
      <c r="E215" s="167"/>
      <c r="F215" s="167"/>
      <c r="G215" s="302"/>
    </row>
    <row r="216" spans="1:7" s="130" customFormat="1" ht="12.75" customHeight="1" hidden="1">
      <c r="A216" s="129"/>
      <c r="B216" s="132"/>
      <c r="C216" s="165"/>
      <c r="D216" s="167"/>
      <c r="E216" s="167"/>
      <c r="F216" s="167"/>
      <c r="G216" s="302"/>
    </row>
    <row r="217" spans="1:7" s="130" customFormat="1" ht="12.75" customHeight="1" hidden="1">
      <c r="A217" s="129"/>
      <c r="B217" s="132"/>
      <c r="C217" s="165"/>
      <c r="D217" s="167"/>
      <c r="E217" s="167"/>
      <c r="F217" s="167"/>
      <c r="G217" s="302"/>
    </row>
    <row r="218" spans="1:7" s="130" customFormat="1" ht="12.75" customHeight="1" hidden="1">
      <c r="A218" s="129"/>
      <c r="B218" s="132"/>
      <c r="C218" s="165"/>
      <c r="D218" s="167"/>
      <c r="E218" s="167"/>
      <c r="F218" s="167"/>
      <c r="G218" s="302"/>
    </row>
    <row r="219" spans="2:7" s="130" customFormat="1" ht="12.75" customHeight="1" hidden="1">
      <c r="B219" s="168"/>
      <c r="G219" s="285"/>
    </row>
    <row r="220" spans="2:7" s="130" customFormat="1" ht="12.75" customHeight="1" hidden="1">
      <c r="B220" s="168"/>
      <c r="G220" s="285"/>
    </row>
    <row r="221" spans="2:7" s="130" customFormat="1" ht="12.75" customHeight="1" thickBot="1">
      <c r="B221" s="168"/>
      <c r="G221" s="285"/>
    </row>
    <row r="222" spans="1:7" s="130" customFormat="1" ht="15.75">
      <c r="A222" s="290" t="s">
        <v>27</v>
      </c>
      <c r="B222" s="291" t="s">
        <v>28</v>
      </c>
      <c r="C222" s="290" t="s">
        <v>30</v>
      </c>
      <c r="D222" s="290" t="s">
        <v>31</v>
      </c>
      <c r="E222" s="290" t="s">
        <v>31</v>
      </c>
      <c r="F222" s="256" t="s">
        <v>8</v>
      </c>
      <c r="G222" s="303" t="s">
        <v>329</v>
      </c>
    </row>
    <row r="223" spans="1:7" s="130" customFormat="1" ht="15.75" customHeight="1" thickBot="1">
      <c r="A223" s="292"/>
      <c r="B223" s="293"/>
      <c r="C223" s="294"/>
      <c r="D223" s="295" t="s">
        <v>33</v>
      </c>
      <c r="E223" s="295" t="s">
        <v>34</v>
      </c>
      <c r="F223" s="260" t="s">
        <v>35</v>
      </c>
      <c r="G223" s="304" t="s">
        <v>330</v>
      </c>
    </row>
    <row r="224" spans="1:7" s="130" customFormat="1" ht="16.5" thickTop="1">
      <c r="A224" s="150">
        <v>80</v>
      </c>
      <c r="B224" s="150"/>
      <c r="C224" s="152" t="s">
        <v>205</v>
      </c>
      <c r="D224" s="88"/>
      <c r="E224" s="88"/>
      <c r="F224" s="88"/>
      <c r="G224" s="305"/>
    </row>
    <row r="225" spans="1:7" s="130" customFormat="1" ht="15.75">
      <c r="A225" s="101"/>
      <c r="B225" s="186"/>
      <c r="C225" s="101"/>
      <c r="D225" s="103"/>
      <c r="E225" s="103"/>
      <c r="F225" s="103"/>
      <c r="G225" s="299"/>
    </row>
    <row r="226" spans="1:7" s="130" customFormat="1" ht="15">
      <c r="A226" s="68"/>
      <c r="B226" s="187">
        <v>2219</v>
      </c>
      <c r="C226" s="68" t="s">
        <v>478</v>
      </c>
      <c r="D226" s="105">
        <v>400</v>
      </c>
      <c r="E226" s="53">
        <v>701</v>
      </c>
      <c r="F226" s="53">
        <v>329.4</v>
      </c>
      <c r="G226" s="299">
        <f aca="true" t="shared" si="6" ref="G226:G232">(F226/E226)*100</f>
        <v>46.99001426533523</v>
      </c>
    </row>
    <row r="227" spans="1:82" s="129" customFormat="1" ht="15">
      <c r="A227" s="68"/>
      <c r="B227" s="187">
        <v>2221</v>
      </c>
      <c r="C227" s="68" t="s">
        <v>479</v>
      </c>
      <c r="D227" s="105">
        <v>19280</v>
      </c>
      <c r="E227" s="53">
        <v>19324</v>
      </c>
      <c r="F227" s="53">
        <v>4470.9</v>
      </c>
      <c r="G227" s="299">
        <f t="shared" si="6"/>
        <v>23.136514179258953</v>
      </c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0"/>
      <c r="BU227" s="130"/>
      <c r="BV227" s="130"/>
      <c r="BW227" s="130"/>
      <c r="BX227" s="130"/>
      <c r="BY227" s="130"/>
      <c r="BZ227" s="130"/>
      <c r="CA227" s="130"/>
      <c r="CB227" s="130"/>
      <c r="CC227" s="130"/>
      <c r="CD227" s="130"/>
    </row>
    <row r="228" spans="1:82" s="129" customFormat="1" ht="15">
      <c r="A228" s="68"/>
      <c r="B228" s="187">
        <v>2229</v>
      </c>
      <c r="C228" s="68" t="s">
        <v>480</v>
      </c>
      <c r="D228" s="105">
        <v>0</v>
      </c>
      <c r="E228" s="53">
        <v>0</v>
      </c>
      <c r="F228" s="53">
        <v>46.8</v>
      </c>
      <c r="G228" s="299" t="e">
        <f t="shared" si="6"/>
        <v>#DIV/0!</v>
      </c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</row>
    <row r="229" spans="1:82" s="129" customFormat="1" ht="15" hidden="1">
      <c r="A229" s="68"/>
      <c r="B229" s="187">
        <v>2232</v>
      </c>
      <c r="C229" s="68" t="s">
        <v>481</v>
      </c>
      <c r="D229" s="53">
        <v>0</v>
      </c>
      <c r="E229" s="53"/>
      <c r="F229" s="53"/>
      <c r="G229" s="299" t="e">
        <f t="shared" si="6"/>
        <v>#DIV/0!</v>
      </c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</row>
    <row r="230" spans="1:82" s="129" customFormat="1" ht="15" hidden="1">
      <c r="A230" s="68"/>
      <c r="B230" s="187">
        <v>2299</v>
      </c>
      <c r="C230" s="68" t="s">
        <v>480</v>
      </c>
      <c r="D230" s="53">
        <v>0</v>
      </c>
      <c r="E230" s="53"/>
      <c r="F230" s="53"/>
      <c r="G230" s="299" t="e">
        <f t="shared" si="6"/>
        <v>#DIV/0!</v>
      </c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</row>
    <row r="231" spans="1:82" s="129" customFormat="1" ht="15">
      <c r="A231" s="195"/>
      <c r="B231" s="201">
        <v>6171</v>
      </c>
      <c r="C231" s="195" t="s">
        <v>482</v>
      </c>
      <c r="D231" s="103">
        <v>0</v>
      </c>
      <c r="E231" s="103">
        <v>0</v>
      </c>
      <c r="F231" s="103">
        <v>27</v>
      </c>
      <c r="G231" s="299" t="e">
        <f t="shared" si="6"/>
        <v>#DIV/0!</v>
      </c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</row>
    <row r="232" spans="1:82" s="129" customFormat="1" ht="15">
      <c r="A232" s="195"/>
      <c r="B232" s="201">
        <v>6402</v>
      </c>
      <c r="C232" s="195" t="s">
        <v>483</v>
      </c>
      <c r="D232" s="103">
        <v>0</v>
      </c>
      <c r="E232" s="103">
        <v>55</v>
      </c>
      <c r="F232" s="103">
        <v>54.5</v>
      </c>
      <c r="G232" s="299">
        <f t="shared" si="6"/>
        <v>99.0909090909091</v>
      </c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</row>
    <row r="233" spans="1:82" s="129" customFormat="1" ht="15" hidden="1">
      <c r="A233" s="195"/>
      <c r="B233" s="201">
        <v>6409</v>
      </c>
      <c r="C233" s="195" t="s">
        <v>484</v>
      </c>
      <c r="D233" s="103">
        <v>0</v>
      </c>
      <c r="E233" s="103"/>
      <c r="F233" s="103"/>
      <c r="G233" s="299" t="e">
        <f>(#REF!/E233)*100</f>
        <v>#REF!</v>
      </c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</row>
    <row r="234" spans="1:82" s="129" customFormat="1" ht="15.75" thickBot="1">
      <c r="A234" s="191"/>
      <c r="B234" s="190"/>
      <c r="C234" s="191"/>
      <c r="D234" s="160"/>
      <c r="E234" s="160"/>
      <c r="F234" s="160"/>
      <c r="G234" s="30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</row>
    <row r="235" spans="1:82" s="129" customFormat="1" ht="18.75" customHeight="1" thickBot="1" thickTop="1">
      <c r="A235" s="161"/>
      <c r="B235" s="202"/>
      <c r="C235" s="200" t="s">
        <v>485</v>
      </c>
      <c r="D235" s="164">
        <f>SUM(D226:D233)</f>
        <v>19680</v>
      </c>
      <c r="E235" s="164">
        <f>SUM(E226:E233)</f>
        <v>20080</v>
      </c>
      <c r="F235" s="164">
        <f>SUM(F226:F233)</f>
        <v>4928.599999999999</v>
      </c>
      <c r="G235" s="301">
        <f>(F235/E235)*100</f>
        <v>24.544820717131472</v>
      </c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</row>
    <row r="236" spans="2:82" s="129" customFormat="1" ht="15.75" customHeight="1">
      <c r="B236" s="132"/>
      <c r="C236" s="165"/>
      <c r="D236" s="167"/>
      <c r="E236" s="167"/>
      <c r="F236" s="167"/>
      <c r="G236" s="302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</row>
    <row r="237" spans="2:82" s="129" customFormat="1" ht="12.75" customHeight="1" hidden="1">
      <c r="B237" s="132"/>
      <c r="C237" s="165"/>
      <c r="D237" s="167"/>
      <c r="E237" s="167"/>
      <c r="F237" s="167"/>
      <c r="G237" s="302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</row>
    <row r="238" spans="2:82" s="129" customFormat="1" ht="12.75" customHeight="1" hidden="1">
      <c r="B238" s="132"/>
      <c r="C238" s="165"/>
      <c r="D238" s="167"/>
      <c r="E238" s="167"/>
      <c r="F238" s="167"/>
      <c r="G238" s="302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</row>
    <row r="239" spans="2:82" s="129" customFormat="1" ht="12.75" customHeight="1" hidden="1">
      <c r="B239" s="132"/>
      <c r="C239" s="165"/>
      <c r="D239" s="167"/>
      <c r="E239" s="167"/>
      <c r="F239" s="167"/>
      <c r="G239" s="302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</row>
    <row r="240" spans="2:82" s="129" customFormat="1" ht="12.75" customHeight="1" hidden="1">
      <c r="B240" s="132"/>
      <c r="C240" s="165"/>
      <c r="D240" s="167"/>
      <c r="E240" s="167"/>
      <c r="F240" s="167"/>
      <c r="G240" s="302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</row>
    <row r="241" spans="2:82" s="129" customFormat="1" ht="12.75" customHeight="1" hidden="1">
      <c r="B241" s="132"/>
      <c r="C241" s="165"/>
      <c r="D241" s="167"/>
      <c r="E241" s="167"/>
      <c r="F241" s="167"/>
      <c r="G241" s="302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</row>
    <row r="242" spans="2:82" s="129" customFormat="1" ht="12.75" customHeight="1" hidden="1">
      <c r="B242" s="132"/>
      <c r="C242" s="165"/>
      <c r="D242" s="167"/>
      <c r="E242" s="167"/>
      <c r="F242" s="167"/>
      <c r="G242" s="302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</row>
    <row r="243" spans="2:82" s="129" customFormat="1" ht="12.75" customHeight="1" hidden="1">
      <c r="B243" s="132"/>
      <c r="C243" s="165"/>
      <c r="D243" s="167"/>
      <c r="E243" s="167"/>
      <c r="F243" s="167"/>
      <c r="G243" s="302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</row>
    <row r="244" spans="2:82" s="129" customFormat="1" ht="15.75" customHeight="1" hidden="1">
      <c r="B244" s="132"/>
      <c r="C244" s="165"/>
      <c r="D244" s="167"/>
      <c r="E244" s="139"/>
      <c r="F244" s="139"/>
      <c r="G244" s="307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</row>
    <row r="245" spans="2:82" s="129" customFormat="1" ht="15.75" customHeight="1" hidden="1">
      <c r="B245" s="132"/>
      <c r="C245" s="165"/>
      <c r="D245" s="167"/>
      <c r="E245" s="167"/>
      <c r="F245" s="167"/>
      <c r="G245" s="302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</row>
    <row r="246" spans="2:82" s="129" customFormat="1" ht="15.75" customHeight="1" thickBot="1">
      <c r="B246" s="132"/>
      <c r="C246" s="165"/>
      <c r="D246" s="167"/>
      <c r="E246" s="146"/>
      <c r="F246" s="146"/>
      <c r="G246" s="308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</row>
    <row r="247" spans="1:82" s="129" customFormat="1" ht="15.75" customHeight="1">
      <c r="A247" s="290" t="s">
        <v>27</v>
      </c>
      <c r="B247" s="291" t="s">
        <v>28</v>
      </c>
      <c r="C247" s="290" t="s">
        <v>30</v>
      </c>
      <c r="D247" s="290" t="s">
        <v>31</v>
      </c>
      <c r="E247" s="290" t="s">
        <v>31</v>
      </c>
      <c r="F247" s="256" t="s">
        <v>8</v>
      </c>
      <c r="G247" s="303" t="s">
        <v>329</v>
      </c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</row>
    <row r="248" spans="1:7" s="130" customFormat="1" ht="15.75" customHeight="1" thickBot="1">
      <c r="A248" s="292"/>
      <c r="B248" s="293"/>
      <c r="C248" s="294"/>
      <c r="D248" s="295" t="s">
        <v>33</v>
      </c>
      <c r="E248" s="295" t="s">
        <v>34</v>
      </c>
      <c r="F248" s="260" t="s">
        <v>35</v>
      </c>
      <c r="G248" s="304" t="s">
        <v>330</v>
      </c>
    </row>
    <row r="249" spans="1:7" s="130" customFormat="1" ht="16.5" thickTop="1">
      <c r="A249" s="150">
        <v>90</v>
      </c>
      <c r="B249" s="150"/>
      <c r="C249" s="152" t="s">
        <v>219</v>
      </c>
      <c r="D249" s="88"/>
      <c r="E249" s="88"/>
      <c r="F249" s="88"/>
      <c r="G249" s="305"/>
    </row>
    <row r="250" spans="1:7" s="130" customFormat="1" ht="15.75">
      <c r="A250" s="101"/>
      <c r="B250" s="186"/>
      <c r="C250" s="101"/>
      <c r="D250" s="103"/>
      <c r="E250" s="103"/>
      <c r="F250" s="103"/>
      <c r="G250" s="299"/>
    </row>
    <row r="251" spans="1:7" s="130" customFormat="1" ht="15">
      <c r="A251" s="68"/>
      <c r="B251" s="187">
        <v>2219</v>
      </c>
      <c r="C251" s="68" t="s">
        <v>362</v>
      </c>
      <c r="D251" s="103">
        <v>3159</v>
      </c>
      <c r="E251" s="103">
        <v>3599</v>
      </c>
      <c r="F251" s="103">
        <v>830.5</v>
      </c>
      <c r="G251" s="299">
        <f>(F251/E251)*100</f>
        <v>23.075854404001113</v>
      </c>
    </row>
    <row r="252" spans="1:7" s="130" customFormat="1" ht="15">
      <c r="A252" s="68"/>
      <c r="B252" s="187">
        <v>4349</v>
      </c>
      <c r="C252" s="68" t="s">
        <v>486</v>
      </c>
      <c r="D252" s="103">
        <v>0</v>
      </c>
      <c r="E252" s="103">
        <v>1464.2</v>
      </c>
      <c r="F252" s="103">
        <v>140</v>
      </c>
      <c r="G252" s="299">
        <f>(F252/E252)*100</f>
        <v>9.561535309383963</v>
      </c>
    </row>
    <row r="253" spans="1:7" s="130" customFormat="1" ht="15">
      <c r="A253" s="68"/>
      <c r="B253" s="187">
        <v>5311</v>
      </c>
      <c r="C253" s="68" t="s">
        <v>487</v>
      </c>
      <c r="D253" s="103">
        <v>20166</v>
      </c>
      <c r="E253" s="103">
        <v>20206</v>
      </c>
      <c r="F253" s="103">
        <v>5354.9</v>
      </c>
      <c r="G253" s="299">
        <f>(F253/E253)*100</f>
        <v>26.50153419776304</v>
      </c>
    </row>
    <row r="254" spans="1:7" s="130" customFormat="1" ht="16.5" thickBot="1">
      <c r="A254" s="189"/>
      <c r="B254" s="189"/>
      <c r="C254" s="203"/>
      <c r="D254" s="204"/>
      <c r="E254" s="204"/>
      <c r="F254" s="204"/>
      <c r="G254" s="310"/>
    </row>
    <row r="255" spans="1:7" s="130" customFormat="1" ht="18.75" customHeight="1" thickBot="1" thickTop="1">
      <c r="A255" s="161"/>
      <c r="B255" s="202"/>
      <c r="C255" s="200" t="s">
        <v>488</v>
      </c>
      <c r="D255" s="164">
        <f>SUM(D249:D254)</f>
        <v>23325</v>
      </c>
      <c r="E255" s="164">
        <f>SUM(E249:E254)</f>
        <v>25269.2</v>
      </c>
      <c r="F255" s="164">
        <f>SUM(F249:F254)</f>
        <v>6325.4</v>
      </c>
      <c r="G255" s="301">
        <f>(F255/E255)*100</f>
        <v>25.03205483355231</v>
      </c>
    </row>
    <row r="256" spans="1:7" s="130" customFormat="1" ht="15.75" customHeight="1">
      <c r="A256" s="129"/>
      <c r="B256" s="132"/>
      <c r="C256" s="165"/>
      <c r="D256" s="167"/>
      <c r="E256" s="167"/>
      <c r="F256" s="167"/>
      <c r="G256" s="302"/>
    </row>
    <row r="257" spans="1:7" s="130" customFormat="1" ht="15.75" customHeight="1" thickBot="1">
      <c r="A257" s="129"/>
      <c r="B257" s="132"/>
      <c r="C257" s="165"/>
      <c r="D257" s="167"/>
      <c r="E257" s="167"/>
      <c r="F257" s="167"/>
      <c r="G257" s="302"/>
    </row>
    <row r="258" spans="1:82" s="129" customFormat="1" ht="15.75" customHeight="1">
      <c r="A258" s="290" t="s">
        <v>27</v>
      </c>
      <c r="B258" s="291" t="s">
        <v>28</v>
      </c>
      <c r="C258" s="290" t="s">
        <v>30</v>
      </c>
      <c r="D258" s="290" t="s">
        <v>31</v>
      </c>
      <c r="E258" s="290" t="s">
        <v>31</v>
      </c>
      <c r="F258" s="256" t="s">
        <v>8</v>
      </c>
      <c r="G258" s="303" t="s">
        <v>329</v>
      </c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</row>
    <row r="259" spans="1:7" s="130" customFormat="1" ht="15.75" customHeight="1" thickBot="1">
      <c r="A259" s="292"/>
      <c r="B259" s="293"/>
      <c r="C259" s="294"/>
      <c r="D259" s="295" t="s">
        <v>33</v>
      </c>
      <c r="E259" s="295" t="s">
        <v>34</v>
      </c>
      <c r="F259" s="260" t="s">
        <v>35</v>
      </c>
      <c r="G259" s="304" t="s">
        <v>330</v>
      </c>
    </row>
    <row r="260" spans="1:7" s="130" customFormat="1" ht="16.5" thickTop="1">
      <c r="A260" s="150">
        <v>100</v>
      </c>
      <c r="B260" s="150"/>
      <c r="C260" s="101" t="s">
        <v>232</v>
      </c>
      <c r="D260" s="88"/>
      <c r="E260" s="88"/>
      <c r="F260" s="88"/>
      <c r="G260" s="305"/>
    </row>
    <row r="261" spans="1:7" s="130" customFormat="1" ht="15.75">
      <c r="A261" s="101"/>
      <c r="B261" s="186"/>
      <c r="C261" s="101"/>
      <c r="D261" s="103"/>
      <c r="E261" s="103"/>
      <c r="F261" s="103"/>
      <c r="G261" s="299"/>
    </row>
    <row r="262" spans="1:7" s="130" customFormat="1" ht="15.75">
      <c r="A262" s="101"/>
      <c r="B262" s="186"/>
      <c r="C262" s="101"/>
      <c r="D262" s="103"/>
      <c r="E262" s="103"/>
      <c r="F262" s="103"/>
      <c r="G262" s="299"/>
    </row>
    <row r="263" spans="1:7" s="130" customFormat="1" ht="15.75">
      <c r="A263" s="186"/>
      <c r="B263" s="297">
        <v>2169</v>
      </c>
      <c r="C263" s="52" t="s">
        <v>489</v>
      </c>
      <c r="D263" s="53">
        <v>300</v>
      </c>
      <c r="E263" s="53">
        <v>300</v>
      </c>
      <c r="F263" s="53">
        <v>2.2</v>
      </c>
      <c r="G263" s="299">
        <f>(F263/E263)*100</f>
        <v>0.7333333333333334</v>
      </c>
    </row>
    <row r="264" spans="1:7" s="130" customFormat="1" ht="15.75">
      <c r="A264" s="186"/>
      <c r="B264" s="297">
        <v>6171</v>
      </c>
      <c r="C264" s="52" t="s">
        <v>490</v>
      </c>
      <c r="D264" s="53">
        <v>0</v>
      </c>
      <c r="E264" s="53">
        <v>0</v>
      </c>
      <c r="F264" s="53">
        <v>0</v>
      </c>
      <c r="G264" s="299" t="e">
        <f>(F264/E264)*100</f>
        <v>#DIV/0!</v>
      </c>
    </row>
    <row r="265" spans="1:7" s="130" customFormat="1" ht="16.5" thickBot="1">
      <c r="A265" s="189"/>
      <c r="B265" s="298"/>
      <c r="C265" s="109"/>
      <c r="D265" s="110"/>
      <c r="E265" s="110"/>
      <c r="F265" s="110"/>
      <c r="G265" s="299"/>
    </row>
    <row r="266" spans="1:7" s="130" customFormat="1" ht="18.75" customHeight="1" thickBot="1" thickTop="1">
      <c r="A266" s="161"/>
      <c r="B266" s="202"/>
      <c r="C266" s="200" t="s">
        <v>491</v>
      </c>
      <c r="D266" s="164">
        <f>SUM(D260:D265)</f>
        <v>300</v>
      </c>
      <c r="E266" s="164">
        <f>SUM(E260:E265)</f>
        <v>300</v>
      </c>
      <c r="F266" s="164">
        <f>SUM(F260:F265)</f>
        <v>2.2</v>
      </c>
      <c r="G266" s="301">
        <f>(F266/E266)*100</f>
        <v>0.7333333333333334</v>
      </c>
    </row>
    <row r="267" spans="1:7" s="130" customFormat="1" ht="15.75" customHeight="1">
      <c r="A267" s="129"/>
      <c r="B267" s="132"/>
      <c r="C267" s="165"/>
      <c r="D267" s="167"/>
      <c r="E267" s="167"/>
      <c r="F267" s="167"/>
      <c r="G267" s="302"/>
    </row>
    <row r="268" spans="1:7" s="130" customFormat="1" ht="15.75" customHeight="1">
      <c r="A268" s="129"/>
      <c r="B268" s="132"/>
      <c r="C268" s="165"/>
      <c r="D268" s="167"/>
      <c r="E268" s="167"/>
      <c r="F268" s="167"/>
      <c r="G268" s="302"/>
    </row>
    <row r="269" spans="2:7" s="130" customFormat="1" ht="15.75" customHeight="1" thickBot="1">
      <c r="B269" s="168"/>
      <c r="G269" s="285"/>
    </row>
    <row r="270" spans="1:7" s="130" customFormat="1" ht="15.75">
      <c r="A270" s="290" t="s">
        <v>27</v>
      </c>
      <c r="B270" s="291" t="s">
        <v>28</v>
      </c>
      <c r="C270" s="290" t="s">
        <v>30</v>
      </c>
      <c r="D270" s="290" t="s">
        <v>31</v>
      </c>
      <c r="E270" s="290" t="s">
        <v>31</v>
      </c>
      <c r="F270" s="256" t="s">
        <v>8</v>
      </c>
      <c r="G270" s="303" t="s">
        <v>329</v>
      </c>
    </row>
    <row r="271" spans="1:7" s="130" customFormat="1" ht="15.75" customHeight="1" thickBot="1">
      <c r="A271" s="292"/>
      <c r="B271" s="293"/>
      <c r="C271" s="294"/>
      <c r="D271" s="295" t="s">
        <v>33</v>
      </c>
      <c r="E271" s="295" t="s">
        <v>34</v>
      </c>
      <c r="F271" s="260" t="s">
        <v>35</v>
      </c>
      <c r="G271" s="304" t="s">
        <v>330</v>
      </c>
    </row>
    <row r="272" spans="1:7" s="130" customFormat="1" ht="16.5" thickTop="1">
      <c r="A272" s="150">
        <v>110</v>
      </c>
      <c r="B272" s="150"/>
      <c r="C272" s="152" t="s">
        <v>237</v>
      </c>
      <c r="D272" s="88"/>
      <c r="E272" s="88"/>
      <c r="F272" s="88"/>
      <c r="G272" s="305"/>
    </row>
    <row r="273" spans="1:7" s="130" customFormat="1" ht="15" customHeight="1">
      <c r="A273" s="101"/>
      <c r="B273" s="186"/>
      <c r="C273" s="101"/>
      <c r="D273" s="103"/>
      <c r="E273" s="103"/>
      <c r="F273" s="103"/>
      <c r="G273" s="299"/>
    </row>
    <row r="274" spans="1:7" s="130" customFormat="1" ht="15" customHeight="1">
      <c r="A274" s="68"/>
      <c r="B274" s="187">
        <v>6171</v>
      </c>
      <c r="C274" s="68" t="s">
        <v>492</v>
      </c>
      <c r="D274" s="103">
        <v>0</v>
      </c>
      <c r="E274" s="103">
        <v>0</v>
      </c>
      <c r="F274" s="103">
        <v>51</v>
      </c>
      <c r="G274" s="299" t="e">
        <f aca="true" t="shared" si="7" ref="G274:G279">(F274/E274)*100</f>
        <v>#DIV/0!</v>
      </c>
    </row>
    <row r="275" spans="1:7" s="130" customFormat="1" ht="15">
      <c r="A275" s="68"/>
      <c r="B275" s="187">
        <v>6310</v>
      </c>
      <c r="C275" s="68" t="s">
        <v>493</v>
      </c>
      <c r="D275" s="103">
        <v>1020</v>
      </c>
      <c r="E275" s="103">
        <v>1020</v>
      </c>
      <c r="F275" s="103">
        <v>235.5</v>
      </c>
      <c r="G275" s="299">
        <f t="shared" si="7"/>
        <v>23.08823529411765</v>
      </c>
    </row>
    <row r="276" spans="1:7" s="130" customFormat="1" ht="15">
      <c r="A276" s="68"/>
      <c r="B276" s="187">
        <v>6399</v>
      </c>
      <c r="C276" s="68" t="s">
        <v>494</v>
      </c>
      <c r="D276" s="103">
        <v>12411</v>
      </c>
      <c r="E276" s="103">
        <v>12171</v>
      </c>
      <c r="F276" s="103">
        <v>8170.1</v>
      </c>
      <c r="G276" s="299">
        <f t="shared" si="7"/>
        <v>67.12759838961466</v>
      </c>
    </row>
    <row r="277" spans="1:7" s="130" customFormat="1" ht="15">
      <c r="A277" s="68"/>
      <c r="B277" s="187">
        <v>6402</v>
      </c>
      <c r="C277" s="68" t="s">
        <v>495</v>
      </c>
      <c r="D277" s="103">
        <v>0</v>
      </c>
      <c r="E277" s="103">
        <v>188.9</v>
      </c>
      <c r="F277" s="103">
        <v>0</v>
      </c>
      <c r="G277" s="299">
        <f t="shared" si="7"/>
        <v>0</v>
      </c>
    </row>
    <row r="278" spans="1:7" s="130" customFormat="1" ht="15">
      <c r="A278" s="68"/>
      <c r="B278" s="187">
        <v>6409</v>
      </c>
      <c r="C278" s="68" t="s">
        <v>496</v>
      </c>
      <c r="D278" s="103">
        <v>0</v>
      </c>
      <c r="E278" s="103">
        <v>0</v>
      </c>
      <c r="F278" s="103">
        <v>1.4</v>
      </c>
      <c r="G278" s="299" t="e">
        <f t="shared" si="7"/>
        <v>#DIV/0!</v>
      </c>
    </row>
    <row r="279" spans="1:7" s="135" customFormat="1" ht="15.75" customHeight="1">
      <c r="A279" s="152"/>
      <c r="B279" s="150">
        <v>6409</v>
      </c>
      <c r="C279" s="152" t="s">
        <v>497</v>
      </c>
      <c r="D279" s="205">
        <v>8416</v>
      </c>
      <c r="E279" s="205">
        <v>7706.3</v>
      </c>
      <c r="F279" s="88">
        <v>0</v>
      </c>
      <c r="G279" s="299">
        <f t="shared" si="7"/>
        <v>0</v>
      </c>
    </row>
    <row r="280" spans="1:7" s="130" customFormat="1" ht="15.75" thickBot="1">
      <c r="A280" s="191"/>
      <c r="B280" s="190"/>
      <c r="C280" s="191"/>
      <c r="D280" s="206"/>
      <c r="E280" s="206"/>
      <c r="F280" s="206"/>
      <c r="G280" s="311"/>
    </row>
    <row r="281" spans="1:7" s="130" customFormat="1" ht="18.75" customHeight="1" thickBot="1" thickTop="1">
      <c r="A281" s="161"/>
      <c r="B281" s="202"/>
      <c r="C281" s="200" t="s">
        <v>498</v>
      </c>
      <c r="D281" s="207">
        <f>SUM(D273:D279)</f>
        <v>21847</v>
      </c>
      <c r="E281" s="207">
        <f>SUM(E273:E279)</f>
        <v>21086.2</v>
      </c>
      <c r="F281" s="207">
        <f>SUM(F273:F279)</f>
        <v>8458</v>
      </c>
      <c r="G281" s="301">
        <f>(F281/E281)*100</f>
        <v>40.11154214604812</v>
      </c>
    </row>
    <row r="282" spans="1:7" s="130" customFormat="1" ht="18.75" customHeight="1">
      <c r="A282" s="129"/>
      <c r="B282" s="132"/>
      <c r="C282" s="165"/>
      <c r="D282" s="167"/>
      <c r="E282" s="167"/>
      <c r="F282" s="167"/>
      <c r="G282" s="302"/>
    </row>
    <row r="283" spans="1:7" s="130" customFormat="1" ht="13.5" customHeight="1" hidden="1">
      <c r="A283" s="129"/>
      <c r="B283" s="132"/>
      <c r="C283" s="165"/>
      <c r="D283" s="167"/>
      <c r="E283" s="167"/>
      <c r="F283" s="167"/>
      <c r="G283" s="302"/>
    </row>
    <row r="284" spans="1:7" s="130" customFormat="1" ht="13.5" customHeight="1" hidden="1">
      <c r="A284" s="129"/>
      <c r="B284" s="132"/>
      <c r="C284" s="165"/>
      <c r="D284" s="167"/>
      <c r="E284" s="167"/>
      <c r="F284" s="167"/>
      <c r="G284" s="302"/>
    </row>
    <row r="285" spans="1:7" s="130" customFormat="1" ht="13.5" customHeight="1" hidden="1">
      <c r="A285" s="129"/>
      <c r="B285" s="132"/>
      <c r="C285" s="165"/>
      <c r="D285" s="167"/>
      <c r="E285" s="167"/>
      <c r="F285" s="167"/>
      <c r="G285" s="302"/>
    </row>
    <row r="286" spans="1:7" s="130" customFormat="1" ht="13.5" customHeight="1" hidden="1">
      <c r="A286" s="129"/>
      <c r="B286" s="132"/>
      <c r="C286" s="165"/>
      <c r="D286" s="167"/>
      <c r="E286" s="167"/>
      <c r="F286" s="167"/>
      <c r="G286" s="302"/>
    </row>
    <row r="287" spans="1:7" s="130" customFormat="1" ht="13.5" customHeight="1" hidden="1">
      <c r="A287" s="129"/>
      <c r="B287" s="132"/>
      <c r="C287" s="165"/>
      <c r="D287" s="167"/>
      <c r="E287" s="167"/>
      <c r="F287" s="167"/>
      <c r="G287" s="302"/>
    </row>
    <row r="288" spans="1:7" s="130" customFormat="1" ht="16.5" customHeight="1">
      <c r="A288" s="129"/>
      <c r="B288" s="132"/>
      <c r="C288" s="165"/>
      <c r="D288" s="167"/>
      <c r="E288" s="167"/>
      <c r="F288" s="167"/>
      <c r="G288" s="302"/>
    </row>
    <row r="289" spans="1:7" s="130" customFormat="1" ht="15.75" customHeight="1" thickBot="1">
      <c r="A289" s="129"/>
      <c r="B289" s="132"/>
      <c r="C289" s="165"/>
      <c r="D289" s="167"/>
      <c r="E289" s="167"/>
      <c r="F289" s="167"/>
      <c r="G289" s="302"/>
    </row>
    <row r="290" spans="1:7" s="130" customFormat="1" ht="15.75">
      <c r="A290" s="290" t="s">
        <v>27</v>
      </c>
      <c r="B290" s="291" t="s">
        <v>28</v>
      </c>
      <c r="C290" s="290" t="s">
        <v>30</v>
      </c>
      <c r="D290" s="290" t="s">
        <v>31</v>
      </c>
      <c r="E290" s="290" t="s">
        <v>31</v>
      </c>
      <c r="F290" s="256" t="s">
        <v>8</v>
      </c>
      <c r="G290" s="303" t="s">
        <v>329</v>
      </c>
    </row>
    <row r="291" spans="1:7" s="130" customFormat="1" ht="15.75" customHeight="1" thickBot="1">
      <c r="A291" s="292"/>
      <c r="B291" s="293"/>
      <c r="C291" s="294"/>
      <c r="D291" s="295" t="s">
        <v>33</v>
      </c>
      <c r="E291" s="295" t="s">
        <v>34</v>
      </c>
      <c r="F291" s="260" t="s">
        <v>35</v>
      </c>
      <c r="G291" s="304" t="s">
        <v>330</v>
      </c>
    </row>
    <row r="292" spans="1:7" s="130" customFormat="1" ht="16.5" thickTop="1">
      <c r="A292" s="150">
        <v>120</v>
      </c>
      <c r="B292" s="150"/>
      <c r="C292" s="86" t="s">
        <v>267</v>
      </c>
      <c r="D292" s="88"/>
      <c r="E292" s="88"/>
      <c r="F292" s="88"/>
      <c r="G292" s="305"/>
    </row>
    <row r="293" spans="1:7" s="130" customFormat="1" ht="15" customHeight="1">
      <c r="A293" s="101"/>
      <c r="B293" s="186"/>
      <c r="C293" s="86"/>
      <c r="D293" s="103"/>
      <c r="E293" s="103"/>
      <c r="F293" s="103"/>
      <c r="G293" s="299"/>
    </row>
    <row r="294" spans="1:7" s="130" customFormat="1" ht="15" customHeight="1">
      <c r="A294" s="101"/>
      <c r="B294" s="186"/>
      <c r="C294" s="86"/>
      <c r="D294" s="188"/>
      <c r="E294" s="188"/>
      <c r="F294" s="188"/>
      <c r="G294" s="299"/>
    </row>
    <row r="295" spans="1:7" s="135" customFormat="1" ht="15.75" hidden="1">
      <c r="A295" s="68"/>
      <c r="B295" s="155">
        <v>2221</v>
      </c>
      <c r="C295" s="104" t="s">
        <v>363</v>
      </c>
      <c r="D295" s="103">
        <v>0</v>
      </c>
      <c r="E295" s="103"/>
      <c r="F295" s="188"/>
      <c r="G295" s="299" t="e">
        <f>(#REF!/E295)*100</f>
        <v>#REF!</v>
      </c>
    </row>
    <row r="296" spans="1:7" s="130" customFormat="1" ht="15.75">
      <c r="A296" s="101"/>
      <c r="B296" s="187">
        <v>2310</v>
      </c>
      <c r="C296" s="68" t="s">
        <v>499</v>
      </c>
      <c r="D296" s="188">
        <v>20</v>
      </c>
      <c r="E296" s="188">
        <v>20</v>
      </c>
      <c r="F296" s="188">
        <v>0</v>
      </c>
      <c r="G296" s="299">
        <f aca="true" t="shared" si="8" ref="G296:G307">(F296/E296)*100</f>
        <v>0</v>
      </c>
    </row>
    <row r="297" spans="1:7" s="130" customFormat="1" ht="15.75" customHeight="1" hidden="1">
      <c r="A297" s="101"/>
      <c r="B297" s="187">
        <v>2321</v>
      </c>
      <c r="C297" s="68" t="s">
        <v>500</v>
      </c>
      <c r="D297" s="188">
        <v>0</v>
      </c>
      <c r="E297" s="188"/>
      <c r="F297" s="188"/>
      <c r="G297" s="299" t="e">
        <f t="shared" si="8"/>
        <v>#DIV/0!</v>
      </c>
    </row>
    <row r="298" spans="1:7" s="130" customFormat="1" ht="15">
      <c r="A298" s="68"/>
      <c r="B298" s="187">
        <v>3612</v>
      </c>
      <c r="C298" s="68" t="s">
        <v>501</v>
      </c>
      <c r="D298" s="103">
        <v>10952</v>
      </c>
      <c r="E298" s="103">
        <v>10948.3</v>
      </c>
      <c r="F298" s="103">
        <v>1747</v>
      </c>
      <c r="G298" s="299">
        <f t="shared" si="8"/>
        <v>15.956815213320791</v>
      </c>
    </row>
    <row r="299" spans="1:7" s="130" customFormat="1" ht="15">
      <c r="A299" s="68"/>
      <c r="B299" s="187">
        <v>3613</v>
      </c>
      <c r="C299" s="68" t="s">
        <v>502</v>
      </c>
      <c r="D299" s="103">
        <v>6575</v>
      </c>
      <c r="E299" s="103">
        <v>6526.6</v>
      </c>
      <c r="F299" s="103">
        <v>1926.8</v>
      </c>
      <c r="G299" s="299">
        <f t="shared" si="8"/>
        <v>29.52226274017099</v>
      </c>
    </row>
    <row r="300" spans="1:7" s="130" customFormat="1" ht="15">
      <c r="A300" s="68"/>
      <c r="B300" s="187">
        <v>3632</v>
      </c>
      <c r="C300" s="68" t="s">
        <v>382</v>
      </c>
      <c r="D300" s="103">
        <v>1222</v>
      </c>
      <c r="E300" s="103">
        <v>1222</v>
      </c>
      <c r="F300" s="103">
        <v>126.1</v>
      </c>
      <c r="G300" s="299">
        <f t="shared" si="8"/>
        <v>10.319148936170212</v>
      </c>
    </row>
    <row r="301" spans="1:7" s="130" customFormat="1" ht="15">
      <c r="A301" s="68"/>
      <c r="B301" s="187">
        <v>3634</v>
      </c>
      <c r="C301" s="68" t="s">
        <v>503</v>
      </c>
      <c r="D301" s="103">
        <v>800</v>
      </c>
      <c r="E301" s="103">
        <v>800</v>
      </c>
      <c r="F301" s="103">
        <v>0</v>
      </c>
      <c r="G301" s="299">
        <f t="shared" si="8"/>
        <v>0</v>
      </c>
    </row>
    <row r="302" spans="1:7" s="130" customFormat="1" ht="15">
      <c r="A302" s="68"/>
      <c r="B302" s="187">
        <v>3639</v>
      </c>
      <c r="C302" s="68" t="s">
        <v>504</v>
      </c>
      <c r="D302" s="103">
        <f>14607-10740</f>
        <v>3867</v>
      </c>
      <c r="E302" s="103">
        <f>14950-11083</f>
        <v>3867</v>
      </c>
      <c r="F302" s="103">
        <f>3313.1-136.5</f>
        <v>3176.6</v>
      </c>
      <c r="G302" s="299">
        <f t="shared" si="8"/>
        <v>82.14636669252651</v>
      </c>
    </row>
    <row r="303" spans="1:7" s="130" customFormat="1" ht="15" customHeight="1" hidden="1">
      <c r="A303" s="68"/>
      <c r="B303" s="187">
        <v>3639</v>
      </c>
      <c r="C303" s="68" t="s">
        <v>505</v>
      </c>
      <c r="D303" s="103">
        <v>0</v>
      </c>
      <c r="E303" s="103"/>
      <c r="F303" s="103"/>
      <c r="G303" s="299" t="e">
        <f t="shared" si="8"/>
        <v>#DIV/0!</v>
      </c>
    </row>
    <row r="304" spans="1:7" s="130" customFormat="1" ht="15">
      <c r="A304" s="68"/>
      <c r="B304" s="187">
        <v>3639</v>
      </c>
      <c r="C304" s="68" t="s">
        <v>506</v>
      </c>
      <c r="D304" s="103">
        <v>10740</v>
      </c>
      <c r="E304" s="103">
        <v>11083</v>
      </c>
      <c r="F304" s="103">
        <v>136.5</v>
      </c>
      <c r="G304" s="299">
        <f t="shared" si="8"/>
        <v>1.2316159884507805</v>
      </c>
    </row>
    <row r="305" spans="1:7" s="130" customFormat="1" ht="15">
      <c r="A305" s="68"/>
      <c r="B305" s="187">
        <v>3729</v>
      </c>
      <c r="C305" s="68" t="s">
        <v>507</v>
      </c>
      <c r="D305" s="103">
        <v>1</v>
      </c>
      <c r="E305" s="103">
        <v>1</v>
      </c>
      <c r="F305" s="103">
        <v>0</v>
      </c>
      <c r="G305" s="299">
        <f t="shared" si="8"/>
        <v>0</v>
      </c>
    </row>
    <row r="306" spans="1:7" s="130" customFormat="1" ht="15">
      <c r="A306" s="195"/>
      <c r="B306" s="201">
        <v>4349</v>
      </c>
      <c r="C306" s="195" t="s">
        <v>508</v>
      </c>
      <c r="D306" s="188">
        <v>0</v>
      </c>
      <c r="E306" s="188">
        <v>48.4</v>
      </c>
      <c r="F306" s="188">
        <v>48.3</v>
      </c>
      <c r="G306" s="299">
        <f t="shared" si="8"/>
        <v>99.79338842975206</v>
      </c>
    </row>
    <row r="307" spans="1:7" s="130" customFormat="1" ht="15">
      <c r="A307" s="195"/>
      <c r="B307" s="201">
        <v>6409</v>
      </c>
      <c r="C307" s="195" t="s">
        <v>509</v>
      </c>
      <c r="D307" s="188">
        <v>0</v>
      </c>
      <c r="E307" s="188">
        <v>3.7</v>
      </c>
      <c r="F307" s="188">
        <v>0</v>
      </c>
      <c r="G307" s="299">
        <f t="shared" si="8"/>
        <v>0</v>
      </c>
    </row>
    <row r="308" spans="1:7" s="130" customFormat="1" ht="15" customHeight="1" thickBot="1">
      <c r="A308" s="189"/>
      <c r="B308" s="189"/>
      <c r="C308" s="203"/>
      <c r="D308" s="206"/>
      <c r="E308" s="206"/>
      <c r="F308" s="206"/>
      <c r="G308" s="311"/>
    </row>
    <row r="309" spans="1:7" s="130" customFormat="1" ht="18.75" customHeight="1" thickBot="1" thickTop="1">
      <c r="A309" s="182"/>
      <c r="B309" s="202"/>
      <c r="C309" s="200" t="s">
        <v>510</v>
      </c>
      <c r="D309" s="207">
        <f>SUM(D295:D307)</f>
        <v>34177</v>
      </c>
      <c r="E309" s="207">
        <f>SUM(E295:E307)</f>
        <v>34520</v>
      </c>
      <c r="F309" s="207">
        <f>SUM(F295:F307)</f>
        <v>7161.3</v>
      </c>
      <c r="G309" s="301">
        <f>(F309/E309)*100</f>
        <v>20.745365005793744</v>
      </c>
    </row>
    <row r="310" spans="1:7" s="130" customFormat="1" ht="15.75" customHeight="1">
      <c r="A310" s="129"/>
      <c r="B310" s="132"/>
      <c r="C310" s="165"/>
      <c r="D310" s="167"/>
      <c r="E310" s="167"/>
      <c r="F310" s="167"/>
      <c r="G310" s="302"/>
    </row>
    <row r="311" spans="1:7" s="130" customFormat="1" ht="15.75" customHeight="1">
      <c r="A311" s="129"/>
      <c r="B311" s="132"/>
      <c r="C311" s="165"/>
      <c r="D311" s="167"/>
      <c r="E311" s="167"/>
      <c r="F311" s="167"/>
      <c r="G311" s="302"/>
    </row>
    <row r="312" s="130" customFormat="1" ht="15.75" customHeight="1" thickBot="1">
      <c r="G312" s="285"/>
    </row>
    <row r="313" spans="1:7" s="130" customFormat="1" ht="15.75">
      <c r="A313" s="290" t="s">
        <v>27</v>
      </c>
      <c r="B313" s="291" t="s">
        <v>28</v>
      </c>
      <c r="C313" s="290" t="s">
        <v>30</v>
      </c>
      <c r="D313" s="290" t="s">
        <v>31</v>
      </c>
      <c r="E313" s="290" t="s">
        <v>31</v>
      </c>
      <c r="F313" s="256" t="s">
        <v>8</v>
      </c>
      <c r="G313" s="303" t="s">
        <v>329</v>
      </c>
    </row>
    <row r="314" spans="1:7" s="130" customFormat="1" ht="15.75" customHeight="1" thickBot="1">
      <c r="A314" s="292"/>
      <c r="B314" s="293"/>
      <c r="C314" s="294"/>
      <c r="D314" s="295" t="s">
        <v>33</v>
      </c>
      <c r="E314" s="295" t="s">
        <v>34</v>
      </c>
      <c r="F314" s="260" t="s">
        <v>35</v>
      </c>
      <c r="G314" s="304" t="s">
        <v>330</v>
      </c>
    </row>
    <row r="315" spans="1:7" s="130" customFormat="1" ht="38.25" customHeight="1" thickBot="1" thickTop="1">
      <c r="A315" s="200"/>
      <c r="B315" s="208"/>
      <c r="C315" s="209" t="s">
        <v>511</v>
      </c>
      <c r="D315" s="210">
        <f>SUM(D35,D123,D151,D184,D214,D235,D255,D266,D281,D309,)</f>
        <v>439083</v>
      </c>
      <c r="E315" s="210">
        <f>SUM(E35,E123,E151,E184,E214,E235,E255,E266,E281,E309)</f>
        <v>460157.9</v>
      </c>
      <c r="F315" s="210">
        <f>SUM(F35,F123,F151,F184,F214,F235,F255,F266,F281,F309,)</f>
        <v>96930.40000000001</v>
      </c>
      <c r="G315" s="312">
        <f>(F315/E315)*100</f>
        <v>21.064595435610258</v>
      </c>
    </row>
    <row r="316" spans="1:7" ht="15">
      <c r="A316" s="64"/>
      <c r="B316" s="64"/>
      <c r="C316" s="64"/>
      <c r="D316" s="64"/>
      <c r="E316" s="64"/>
      <c r="F316" s="64"/>
      <c r="G316" s="64"/>
    </row>
    <row r="317" spans="1:7" ht="15" customHeight="1">
      <c r="A317" s="64"/>
      <c r="B317" s="64"/>
      <c r="C317" s="64"/>
      <c r="D317" s="64"/>
      <c r="E317" s="64"/>
      <c r="F317" s="64"/>
      <c r="G317" s="64"/>
    </row>
    <row r="318" spans="1:7" ht="15" customHeight="1">
      <c r="A318" s="64"/>
      <c r="B318" s="64"/>
      <c r="C318" s="64"/>
      <c r="D318" s="64"/>
      <c r="E318" s="64"/>
      <c r="F318" s="64"/>
      <c r="G318" s="64"/>
    </row>
    <row r="319" spans="1:7" ht="15" customHeight="1">
      <c r="A319" s="64"/>
      <c r="B319" s="64"/>
      <c r="C319" s="64"/>
      <c r="D319" s="64"/>
      <c r="E319" s="64"/>
      <c r="F319" s="64"/>
      <c r="G319" s="64"/>
    </row>
    <row r="320" spans="1:7" ht="15">
      <c r="A320" s="64"/>
      <c r="B320" s="64"/>
      <c r="C320" s="64"/>
      <c r="D320" s="64"/>
      <c r="E320" s="64"/>
      <c r="F320" s="64"/>
      <c r="G320" s="64"/>
    </row>
    <row r="321" spans="1:7" ht="15">
      <c r="A321" s="64"/>
      <c r="B321" s="64"/>
      <c r="C321" s="64"/>
      <c r="D321" s="64"/>
      <c r="E321" s="64"/>
      <c r="F321" s="64"/>
      <c r="G321" s="64"/>
    </row>
    <row r="322" spans="1:7" ht="15">
      <c r="A322" s="64"/>
      <c r="B322" s="64"/>
      <c r="C322" s="65"/>
      <c r="D322" s="64"/>
      <c r="E322" s="64"/>
      <c r="F322" s="64"/>
      <c r="G322" s="64"/>
    </row>
    <row r="323" spans="1:7" ht="15">
      <c r="A323" s="64"/>
      <c r="B323" s="64"/>
      <c r="C323" s="64"/>
      <c r="D323" s="64"/>
      <c r="E323" s="64"/>
      <c r="F323" s="64"/>
      <c r="G323" s="64"/>
    </row>
    <row r="324" spans="1:7" ht="15">
      <c r="A324" s="64"/>
      <c r="B324" s="64"/>
      <c r="C324" s="64"/>
      <c r="D324" s="64"/>
      <c r="E324" s="64"/>
      <c r="F324" s="64"/>
      <c r="G324" s="64"/>
    </row>
    <row r="325" spans="1:7" ht="15">
      <c r="A325" s="64"/>
      <c r="B325" s="64"/>
      <c r="C325" s="64"/>
      <c r="D325" s="64"/>
      <c r="E325" s="64"/>
      <c r="F325" s="64"/>
      <c r="G325" s="64"/>
    </row>
    <row r="326" spans="1:7" ht="15">
      <c r="A326" s="64"/>
      <c r="B326" s="64"/>
      <c r="C326" s="64"/>
      <c r="D326" s="64"/>
      <c r="E326" s="64"/>
      <c r="F326" s="64"/>
      <c r="G326" s="64"/>
    </row>
    <row r="327" spans="1:7" ht="15">
      <c r="A327" s="64"/>
      <c r="B327" s="64"/>
      <c r="C327" s="64"/>
      <c r="D327" s="64"/>
      <c r="E327" s="64"/>
      <c r="F327" s="64"/>
      <c r="G327" s="64"/>
    </row>
    <row r="328" spans="1:7" ht="15">
      <c r="A328" s="64"/>
      <c r="B328" s="64"/>
      <c r="C328" s="64"/>
      <c r="D328" s="64"/>
      <c r="E328" s="64"/>
      <c r="F328" s="64"/>
      <c r="G328" s="64"/>
    </row>
    <row r="329" spans="1:7" ht="15">
      <c r="A329" s="64"/>
      <c r="B329" s="64"/>
      <c r="C329" s="64"/>
      <c r="D329" s="64"/>
      <c r="E329" s="64"/>
      <c r="F329" s="64"/>
      <c r="G329" s="64"/>
    </row>
    <row r="330" spans="1:7" ht="15">
      <c r="A330" s="64"/>
      <c r="B330" s="64"/>
      <c r="C330" s="64"/>
      <c r="D330" s="64"/>
      <c r="E330" s="64"/>
      <c r="F330" s="64"/>
      <c r="G330" s="64"/>
    </row>
    <row r="331" spans="1:7" ht="15">
      <c r="A331" s="64"/>
      <c r="B331" s="64"/>
      <c r="C331" s="64"/>
      <c r="D331" s="64"/>
      <c r="E331" s="64"/>
      <c r="F331" s="64"/>
      <c r="G331" s="64"/>
    </row>
    <row r="332" spans="1:7" ht="15">
      <c r="A332" s="64"/>
      <c r="B332" s="64"/>
      <c r="C332" s="64"/>
      <c r="D332" s="64"/>
      <c r="E332" s="64"/>
      <c r="F332" s="64"/>
      <c r="G332" s="64"/>
    </row>
    <row r="333" spans="1:7" ht="15">
      <c r="A333" s="64"/>
      <c r="B333" s="64"/>
      <c r="C333" s="64"/>
      <c r="D333" s="64"/>
      <c r="E333" s="64"/>
      <c r="F333" s="64"/>
      <c r="G333" s="64"/>
    </row>
    <row r="334" spans="1:7" ht="15">
      <c r="A334" s="64"/>
      <c r="B334" s="64"/>
      <c r="C334" s="64"/>
      <c r="D334" s="64"/>
      <c r="E334" s="64"/>
      <c r="F334" s="64"/>
      <c r="G334" s="64"/>
    </row>
    <row r="335" spans="1:7" ht="15">
      <c r="A335" s="64"/>
      <c r="B335" s="64"/>
      <c r="C335" s="64"/>
      <c r="D335" s="64"/>
      <c r="E335" s="64"/>
      <c r="F335" s="64"/>
      <c r="G335" s="64"/>
    </row>
    <row r="336" spans="1:7" ht="15">
      <c r="A336" s="64"/>
      <c r="B336" s="64"/>
      <c r="C336" s="64"/>
      <c r="D336" s="64"/>
      <c r="E336" s="64"/>
      <c r="F336" s="64"/>
      <c r="G336" s="64"/>
    </row>
  </sheetData>
  <sheetProtection/>
  <printOptions/>
  <pageMargins left="0.4724409448818898" right="0.2362204724409449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8.57421875" style="213" customWidth="1"/>
    <col min="2" max="2" width="12.28125" style="213" customWidth="1"/>
    <col min="3" max="3" width="12.7109375" style="213" customWidth="1"/>
    <col min="4" max="4" width="77.00390625" style="213" customWidth="1"/>
    <col min="5" max="5" width="13.00390625" style="213" customWidth="1"/>
    <col min="6" max="6" width="11.28125" style="213" hidden="1" customWidth="1"/>
    <col min="7" max="7" width="12.28125" style="213" hidden="1" customWidth="1"/>
    <col min="8" max="8" width="9.7109375" style="213" bestFit="1" customWidth="1"/>
    <col min="9" max="16384" width="9.140625" style="213" customWidth="1"/>
  </cols>
  <sheetData>
    <row r="2" spans="1:7" ht="12.75">
      <c r="A2" s="322" t="s">
        <v>512</v>
      </c>
      <c r="B2" s="322"/>
      <c r="C2" s="322"/>
      <c r="D2" s="322"/>
      <c r="E2" s="322"/>
      <c r="F2" s="322"/>
      <c r="G2" s="322"/>
    </row>
    <row r="3" spans="1:7" ht="12" customHeight="1">
      <c r="A3" s="212"/>
      <c r="B3" s="212"/>
      <c r="C3" s="212"/>
      <c r="D3" s="212"/>
      <c r="E3" s="212"/>
      <c r="F3" s="212"/>
      <c r="G3" s="212"/>
    </row>
    <row r="4" spans="3:7" ht="12.75">
      <c r="C4" s="323" t="s">
        <v>4</v>
      </c>
      <c r="D4" s="323"/>
      <c r="E4" s="323"/>
      <c r="F4" s="323"/>
      <c r="G4" s="323"/>
    </row>
    <row r="5" spans="1:7" ht="23.25" customHeight="1">
      <c r="A5" s="214" t="s">
        <v>513</v>
      </c>
      <c r="B5" s="214" t="s">
        <v>514</v>
      </c>
      <c r="C5" s="214" t="s">
        <v>4</v>
      </c>
      <c r="D5" s="214" t="s">
        <v>515</v>
      </c>
      <c r="E5" s="214" t="s">
        <v>27</v>
      </c>
      <c r="F5" s="214" t="s">
        <v>516</v>
      </c>
      <c r="G5" s="214" t="s">
        <v>517</v>
      </c>
    </row>
    <row r="6" spans="1:7" ht="17.25" customHeight="1">
      <c r="A6" s="215"/>
      <c r="B6" s="216"/>
      <c r="C6" s="217">
        <v>8416</v>
      </c>
      <c r="D6" s="218" t="s">
        <v>518</v>
      </c>
      <c r="E6" s="219" t="s">
        <v>519</v>
      </c>
      <c r="F6" s="220"/>
      <c r="G6" s="220"/>
    </row>
    <row r="7" spans="1:7" ht="12.75">
      <c r="A7" s="215">
        <v>5</v>
      </c>
      <c r="B7" s="221">
        <v>42032</v>
      </c>
      <c r="C7" s="220">
        <v>200.5</v>
      </c>
      <c r="D7" s="216" t="s">
        <v>520</v>
      </c>
      <c r="E7" s="222" t="s">
        <v>519</v>
      </c>
      <c r="F7" s="220"/>
      <c r="G7" s="220"/>
    </row>
    <row r="8" spans="1:7" ht="12.75">
      <c r="A8" s="215"/>
      <c r="B8" s="216"/>
      <c r="C8" s="220">
        <v>-144</v>
      </c>
      <c r="D8" s="216" t="s">
        <v>521</v>
      </c>
      <c r="E8" s="222" t="s">
        <v>522</v>
      </c>
      <c r="F8" s="220"/>
      <c r="G8" s="220"/>
    </row>
    <row r="9" spans="1:7" ht="12.75">
      <c r="A9" s="215"/>
      <c r="B9" s="216"/>
      <c r="C9" s="217">
        <f>SUM(C6:C8)</f>
        <v>8472.5</v>
      </c>
      <c r="D9" s="218" t="s">
        <v>523</v>
      </c>
      <c r="E9" s="222"/>
      <c r="F9" s="220"/>
      <c r="G9" s="220"/>
    </row>
    <row r="10" spans="1:7" ht="12.75">
      <c r="A10" s="215">
        <v>7</v>
      </c>
      <c r="B10" s="221">
        <v>42067</v>
      </c>
      <c r="C10" s="220">
        <v>-655</v>
      </c>
      <c r="D10" s="216" t="s">
        <v>524</v>
      </c>
      <c r="E10" s="222" t="s">
        <v>525</v>
      </c>
      <c r="F10" s="220"/>
      <c r="G10" s="220"/>
    </row>
    <row r="11" spans="1:7" ht="12.75">
      <c r="A11" s="215"/>
      <c r="B11" s="216"/>
      <c r="C11" s="220">
        <v>-111.2</v>
      </c>
      <c r="D11" s="216" t="s">
        <v>526</v>
      </c>
      <c r="E11" s="222" t="s">
        <v>527</v>
      </c>
      <c r="F11" s="220"/>
      <c r="G11" s="220"/>
    </row>
    <row r="12" spans="1:7" ht="12.75">
      <c r="A12" s="215"/>
      <c r="B12" s="216"/>
      <c r="C12" s="217">
        <f>SUM(C9:C11)</f>
        <v>7706.3</v>
      </c>
      <c r="D12" s="218" t="s">
        <v>528</v>
      </c>
      <c r="E12" s="222"/>
      <c r="F12" s="220"/>
      <c r="G12" s="220"/>
    </row>
    <row r="13" spans="1:7" s="224" customFormat="1" ht="12.75">
      <c r="A13" s="215">
        <v>9</v>
      </c>
      <c r="B13" s="223">
        <v>42095</v>
      </c>
      <c r="C13" s="220">
        <v>-88</v>
      </c>
      <c r="D13" s="216" t="s">
        <v>529</v>
      </c>
      <c r="E13" s="222" t="s">
        <v>522</v>
      </c>
      <c r="F13" s="217"/>
      <c r="G13" s="217"/>
    </row>
    <row r="14" spans="1:7" ht="12.75">
      <c r="A14" s="215"/>
      <c r="B14" s="216"/>
      <c r="C14" s="220">
        <v>-20</v>
      </c>
      <c r="D14" s="216" t="s">
        <v>530</v>
      </c>
      <c r="E14" s="222" t="s">
        <v>522</v>
      </c>
      <c r="F14" s="220"/>
      <c r="G14" s="220"/>
    </row>
    <row r="15" spans="1:7" ht="12.75">
      <c r="A15" s="215"/>
      <c r="B15" s="216"/>
      <c r="C15" s="220">
        <v>-170</v>
      </c>
      <c r="D15" s="216" t="s">
        <v>531</v>
      </c>
      <c r="E15" s="222" t="s">
        <v>527</v>
      </c>
      <c r="F15" s="220"/>
      <c r="G15" s="220"/>
    </row>
    <row r="16" spans="1:7" ht="12.75">
      <c r="A16" s="215">
        <v>10</v>
      </c>
      <c r="B16" s="221">
        <v>42109</v>
      </c>
      <c r="C16" s="220">
        <v>-135</v>
      </c>
      <c r="D16" s="216" t="s">
        <v>532</v>
      </c>
      <c r="E16" s="222" t="s">
        <v>533</v>
      </c>
      <c r="F16" s="220"/>
      <c r="G16" s="220"/>
    </row>
    <row r="17" spans="1:7" ht="12.75">
      <c r="A17" s="215"/>
      <c r="B17" s="221"/>
      <c r="C17" s="225">
        <v>-72.6</v>
      </c>
      <c r="D17" s="216" t="s">
        <v>534</v>
      </c>
      <c r="E17" s="222" t="s">
        <v>533</v>
      </c>
      <c r="F17" s="220"/>
      <c r="G17" s="220"/>
    </row>
    <row r="18" spans="1:7" ht="12.75">
      <c r="A18" s="215"/>
      <c r="B18" s="216"/>
      <c r="C18" s="220">
        <v>-145.2</v>
      </c>
      <c r="D18" s="216" t="s">
        <v>535</v>
      </c>
      <c r="E18" s="222" t="s">
        <v>536</v>
      </c>
      <c r="F18" s="220"/>
      <c r="G18" s="220"/>
    </row>
    <row r="19" spans="1:7" ht="12.75">
      <c r="A19" s="215"/>
      <c r="B19" s="216"/>
      <c r="C19" s="220">
        <v>-589.7</v>
      </c>
      <c r="D19" s="216" t="s">
        <v>537</v>
      </c>
      <c r="E19" s="222" t="s">
        <v>536</v>
      </c>
      <c r="F19" s="220"/>
      <c r="G19" s="220"/>
    </row>
    <row r="20" spans="1:7" ht="12.75">
      <c r="A20" s="215"/>
      <c r="B20" s="216"/>
      <c r="C20" s="220">
        <v>-66</v>
      </c>
      <c r="D20" s="216" t="s">
        <v>526</v>
      </c>
      <c r="E20" s="222" t="s">
        <v>527</v>
      </c>
      <c r="F20" s="220"/>
      <c r="G20" s="220"/>
    </row>
    <row r="21" spans="1:7" ht="12.75">
      <c r="A21" s="215"/>
      <c r="B21" s="216"/>
      <c r="C21" s="225">
        <v>-960</v>
      </c>
      <c r="D21" s="216" t="s">
        <v>538</v>
      </c>
      <c r="E21" s="222" t="s">
        <v>539</v>
      </c>
      <c r="F21" s="220"/>
      <c r="G21" s="220"/>
    </row>
    <row r="22" spans="1:7" ht="12.75">
      <c r="A22" s="215"/>
      <c r="B22" s="216"/>
      <c r="C22" s="225">
        <v>-32</v>
      </c>
      <c r="D22" s="216" t="s">
        <v>540</v>
      </c>
      <c r="E22" s="222" t="s">
        <v>527</v>
      </c>
      <c r="F22" s="220"/>
      <c r="G22" s="220"/>
    </row>
    <row r="23" spans="1:7" ht="12.75">
      <c r="A23" s="215"/>
      <c r="B23" s="216"/>
      <c r="C23" s="226">
        <f>SUM(C12:C22)</f>
        <v>5427.8</v>
      </c>
      <c r="D23" s="218" t="s">
        <v>541</v>
      </c>
      <c r="E23" s="222"/>
      <c r="F23" s="220"/>
      <c r="G23" s="220"/>
    </row>
    <row r="24" spans="1:7" ht="12.75">
      <c r="A24" s="215"/>
      <c r="B24" s="216"/>
      <c r="C24" s="220">
        <v>-250</v>
      </c>
      <c r="D24" s="216" t="s">
        <v>542</v>
      </c>
      <c r="E24" s="222" t="s">
        <v>533</v>
      </c>
      <c r="F24" s="220"/>
      <c r="G24" s="220"/>
    </row>
    <row r="25" spans="1:7" ht="12.75">
      <c r="A25" s="215"/>
      <c r="B25" s="216"/>
      <c r="C25" s="226"/>
      <c r="D25" s="218"/>
      <c r="E25" s="222"/>
      <c r="F25" s="220"/>
      <c r="G25" s="220"/>
    </row>
    <row r="26" spans="1:7" ht="12.75" hidden="1">
      <c r="A26" s="221"/>
      <c r="B26" s="216"/>
      <c r="C26" s="220"/>
      <c r="D26" s="216"/>
      <c r="E26" s="227"/>
      <c r="F26" s="220"/>
      <c r="G26" s="220"/>
    </row>
    <row r="27" spans="1:7" ht="12.75" hidden="1">
      <c r="A27" s="221"/>
      <c r="B27" s="216"/>
      <c r="C27" s="220"/>
      <c r="D27" s="216"/>
      <c r="E27" s="227"/>
      <c r="F27" s="220"/>
      <c r="G27" s="220"/>
    </row>
    <row r="28" spans="1:7" ht="12.75" hidden="1">
      <c r="A28" s="221"/>
      <c r="B28" s="216"/>
      <c r="C28" s="220"/>
      <c r="D28" s="216"/>
      <c r="E28" s="227"/>
      <c r="F28" s="220"/>
      <c r="G28" s="220"/>
    </row>
    <row r="29" spans="1:7" ht="12.75" hidden="1">
      <c r="A29" s="221"/>
      <c r="B29" s="216"/>
      <c r="C29" s="220"/>
      <c r="D29" s="216"/>
      <c r="E29" s="227"/>
      <c r="F29" s="220"/>
      <c r="G29" s="220"/>
    </row>
    <row r="30" spans="1:7" ht="12.75" hidden="1">
      <c r="A30" s="221"/>
      <c r="B30" s="216"/>
      <c r="C30" s="220"/>
      <c r="D30" s="216"/>
      <c r="E30" s="227"/>
      <c r="F30" s="220"/>
      <c r="G30" s="220"/>
    </row>
    <row r="31" spans="1:7" ht="12.75" hidden="1">
      <c r="A31" s="221"/>
      <c r="B31" s="216"/>
      <c r="C31" s="220"/>
      <c r="D31" s="216"/>
      <c r="E31" s="227"/>
      <c r="F31" s="220"/>
      <c r="G31" s="220"/>
    </row>
    <row r="32" spans="1:7" ht="12.75" hidden="1">
      <c r="A32" s="221"/>
      <c r="B32" s="216"/>
      <c r="C32" s="220"/>
      <c r="D32" s="216"/>
      <c r="E32" s="227"/>
      <c r="F32" s="220"/>
      <c r="G32" s="220"/>
    </row>
    <row r="33" spans="1:7" ht="12.75" hidden="1">
      <c r="A33" s="221"/>
      <c r="B33" s="216"/>
      <c r="C33" s="220"/>
      <c r="D33" s="216"/>
      <c r="E33" s="227"/>
      <c r="F33" s="220"/>
      <c r="G33" s="220"/>
    </row>
    <row r="34" spans="1:7" s="224" customFormat="1" ht="12.75" hidden="1">
      <c r="A34" s="228"/>
      <c r="B34" s="218"/>
      <c r="C34" s="217"/>
      <c r="D34" s="218"/>
      <c r="E34" s="229"/>
      <c r="F34" s="217"/>
      <c r="G34" s="217"/>
    </row>
    <row r="35" spans="1:7" ht="12.75" hidden="1">
      <c r="A35" s="221"/>
      <c r="B35" s="216"/>
      <c r="C35" s="220"/>
      <c r="D35" s="216"/>
      <c r="E35" s="227"/>
      <c r="F35" s="220"/>
      <c r="G35" s="220"/>
    </row>
    <row r="36" spans="1:7" ht="12.75" hidden="1">
      <c r="A36" s="221"/>
      <c r="B36" s="216"/>
      <c r="C36" s="220"/>
      <c r="D36" s="216"/>
      <c r="E36" s="227"/>
      <c r="F36" s="220"/>
      <c r="G36" s="220"/>
    </row>
    <row r="37" spans="1:7" ht="12.75" hidden="1">
      <c r="A37" s="221"/>
      <c r="B37" s="216"/>
      <c r="C37" s="220"/>
      <c r="D37" s="216"/>
      <c r="E37" s="227"/>
      <c r="F37" s="220"/>
      <c r="G37" s="220"/>
    </row>
    <row r="38" spans="1:7" ht="12.75" hidden="1">
      <c r="A38" s="221"/>
      <c r="B38" s="216"/>
      <c r="C38" s="220"/>
      <c r="D38" s="216"/>
      <c r="E38" s="227"/>
      <c r="F38" s="220"/>
      <c r="G38" s="220"/>
    </row>
    <row r="39" spans="1:7" ht="12.75" hidden="1">
      <c r="A39" s="221"/>
      <c r="B39" s="216"/>
      <c r="C39" s="220"/>
      <c r="D39" s="216"/>
      <c r="E39" s="227"/>
      <c r="F39" s="220"/>
      <c r="G39" s="220"/>
    </row>
    <row r="40" spans="1:7" ht="12.75" hidden="1">
      <c r="A40" s="221"/>
      <c r="B40" s="216"/>
      <c r="C40" s="220"/>
      <c r="D40" s="216"/>
      <c r="E40" s="227"/>
      <c r="F40" s="220"/>
      <c r="G40" s="220"/>
    </row>
    <row r="41" spans="1:7" ht="12.75" hidden="1">
      <c r="A41" s="221"/>
      <c r="B41" s="216"/>
      <c r="C41" s="217"/>
      <c r="D41" s="218"/>
      <c r="E41" s="227"/>
      <c r="F41" s="220"/>
      <c r="G41" s="220"/>
    </row>
    <row r="42" spans="1:7" ht="12.75" hidden="1">
      <c r="A42" s="221"/>
      <c r="B42" s="216"/>
      <c r="C42" s="220"/>
      <c r="D42" s="216"/>
      <c r="E42" s="227"/>
      <c r="F42" s="220"/>
      <c r="G42" s="220"/>
    </row>
    <row r="43" spans="1:7" ht="12.75" hidden="1">
      <c r="A43" s="221"/>
      <c r="B43" s="216"/>
      <c r="C43" s="220"/>
      <c r="D43" s="216"/>
      <c r="E43" s="227"/>
      <c r="F43" s="220"/>
      <c r="G43" s="220"/>
    </row>
    <row r="44" spans="1:7" ht="12.75" hidden="1">
      <c r="A44" s="221"/>
      <c r="B44" s="216"/>
      <c r="C44" s="220"/>
      <c r="D44" s="216"/>
      <c r="E44" s="227"/>
      <c r="F44" s="220"/>
      <c r="G44" s="220"/>
    </row>
    <row r="45" spans="1:7" ht="12.75" hidden="1">
      <c r="A45" s="221"/>
      <c r="B45" s="216"/>
      <c r="C45" s="217"/>
      <c r="D45" s="218"/>
      <c r="E45" s="227"/>
      <c r="F45" s="220"/>
      <c r="G45" s="220"/>
    </row>
    <row r="46" spans="1:7" ht="12.75" hidden="1">
      <c r="A46" s="221"/>
      <c r="B46" s="216"/>
      <c r="C46" s="220"/>
      <c r="D46" s="216"/>
      <c r="E46" s="227"/>
      <c r="F46" s="220"/>
      <c r="G46" s="220"/>
    </row>
    <row r="47" spans="1:7" ht="12.75" hidden="1">
      <c r="A47" s="221"/>
      <c r="B47" s="216"/>
      <c r="C47" s="220"/>
      <c r="D47" s="216"/>
      <c r="E47" s="227"/>
      <c r="F47" s="220"/>
      <c r="G47" s="220"/>
    </row>
    <row r="48" spans="1:7" ht="12.75" hidden="1">
      <c r="A48" s="221"/>
      <c r="B48" s="216"/>
      <c r="C48" s="220"/>
      <c r="D48" s="216"/>
      <c r="E48" s="227"/>
      <c r="F48" s="220"/>
      <c r="G48" s="220"/>
    </row>
    <row r="49" spans="1:7" ht="12.75" hidden="1">
      <c r="A49" s="221"/>
      <c r="B49" s="216"/>
      <c r="C49" s="220"/>
      <c r="D49" s="216"/>
      <c r="E49" s="227"/>
      <c r="F49" s="220"/>
      <c r="G49" s="220"/>
    </row>
    <row r="50" spans="1:7" s="224" customFormat="1" ht="12.75" hidden="1">
      <c r="A50" s="228"/>
      <c r="B50" s="218"/>
      <c r="C50" s="220"/>
      <c r="D50" s="216"/>
      <c r="E50" s="229"/>
      <c r="F50" s="217"/>
      <c r="G50" s="217"/>
    </row>
  </sheetData>
  <sheetProtection/>
  <mergeCells count="2">
    <mergeCell ref="A2:G2"/>
    <mergeCell ref="C4:G4"/>
  </mergeCells>
  <printOptions/>
  <pageMargins left="0.5905511811023623" right="0.11811023622047245" top="1.1811023622047245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31" customWidth="1"/>
    <col min="2" max="2" width="10.28125" style="231" customWidth="1"/>
    <col min="3" max="3" width="15.7109375" style="232" customWidth="1"/>
    <col min="4" max="4" width="15.7109375" style="233" customWidth="1"/>
    <col min="5" max="5" width="90.28125" style="230" customWidth="1"/>
    <col min="6" max="6" width="14.421875" style="230" customWidth="1"/>
    <col min="7" max="7" width="14.57421875" style="230" hidden="1" customWidth="1"/>
    <col min="8" max="16384" width="9.140625" style="230" customWidth="1"/>
  </cols>
  <sheetData>
    <row r="2" spans="1:6" ht="12.75">
      <c r="A2" s="325" t="s">
        <v>581</v>
      </c>
      <c r="B2" s="325"/>
      <c r="C2" s="325"/>
      <c r="D2" s="325"/>
      <c r="E2" s="325"/>
      <c r="F2" s="325"/>
    </row>
    <row r="4" spans="1:7" s="237" customFormat="1" ht="21.75" customHeight="1">
      <c r="A4" s="234" t="s">
        <v>513</v>
      </c>
      <c r="B4" s="234" t="s">
        <v>514</v>
      </c>
      <c r="C4" s="235" t="s">
        <v>543</v>
      </c>
      <c r="D4" s="236" t="s">
        <v>544</v>
      </c>
      <c r="E4" s="234" t="s">
        <v>515</v>
      </c>
      <c r="F4" s="234" t="s">
        <v>27</v>
      </c>
      <c r="G4" s="234" t="s">
        <v>545</v>
      </c>
    </row>
    <row r="5" spans="1:7" ht="12.75">
      <c r="A5" s="238"/>
      <c r="B5" s="239"/>
      <c r="C5" s="240"/>
      <c r="D5" s="241">
        <v>5040</v>
      </c>
      <c r="E5" s="242" t="s">
        <v>546</v>
      </c>
      <c r="F5" s="243" t="s">
        <v>519</v>
      </c>
      <c r="G5" s="238" t="s">
        <v>547</v>
      </c>
    </row>
    <row r="6" spans="1:7" ht="12.75">
      <c r="A6" s="238">
        <v>5</v>
      </c>
      <c r="B6" s="239">
        <v>42032</v>
      </c>
      <c r="C6" s="240"/>
      <c r="D6" s="244">
        <v>6287.5</v>
      </c>
      <c r="E6" s="242" t="s">
        <v>548</v>
      </c>
      <c r="F6" s="243" t="s">
        <v>536</v>
      </c>
      <c r="G6" s="243"/>
    </row>
    <row r="7" spans="1:7" ht="12.75">
      <c r="A7" s="238"/>
      <c r="B7" s="238"/>
      <c r="C7" s="240"/>
      <c r="D7" s="244">
        <v>4866.7</v>
      </c>
      <c r="E7" s="242" t="s">
        <v>549</v>
      </c>
      <c r="F7" s="243" t="s">
        <v>536</v>
      </c>
      <c r="G7" s="243"/>
    </row>
    <row r="8" spans="1:7" ht="12.75">
      <c r="A8" s="238"/>
      <c r="B8" s="238"/>
      <c r="C8" s="240"/>
      <c r="D8" s="244">
        <v>23</v>
      </c>
      <c r="E8" s="242" t="s">
        <v>550</v>
      </c>
      <c r="F8" s="243" t="s">
        <v>536</v>
      </c>
      <c r="G8" s="243"/>
    </row>
    <row r="9" spans="1:7" ht="12.75">
      <c r="A9" s="238"/>
      <c r="B9" s="238"/>
      <c r="C9" s="240"/>
      <c r="D9" s="244">
        <v>265.4</v>
      </c>
      <c r="E9" s="242" t="s">
        <v>551</v>
      </c>
      <c r="F9" s="243" t="s">
        <v>536</v>
      </c>
      <c r="G9" s="243"/>
    </row>
    <row r="10" spans="1:7" ht="12.75">
      <c r="A10" s="238"/>
      <c r="B10" s="238"/>
      <c r="C10" s="240"/>
      <c r="D10" s="244">
        <v>243</v>
      </c>
      <c r="E10" s="242" t="s">
        <v>552</v>
      </c>
      <c r="F10" s="243" t="s">
        <v>536</v>
      </c>
      <c r="G10" s="243"/>
    </row>
    <row r="11" spans="1:7" ht="12.75">
      <c r="A11" s="238"/>
      <c r="B11" s="238"/>
      <c r="C11" s="240"/>
      <c r="D11" s="244">
        <v>228.5</v>
      </c>
      <c r="E11" s="242" t="s">
        <v>553</v>
      </c>
      <c r="F11" s="243" t="s">
        <v>536</v>
      </c>
      <c r="G11" s="243"/>
    </row>
    <row r="12" spans="1:7" ht="12.75">
      <c r="A12" s="238"/>
      <c r="B12" s="238"/>
      <c r="C12" s="240"/>
      <c r="D12" s="244">
        <v>764.8</v>
      </c>
      <c r="E12" s="242" t="s">
        <v>554</v>
      </c>
      <c r="F12" s="243" t="s">
        <v>536</v>
      </c>
      <c r="G12" s="238" t="s">
        <v>555</v>
      </c>
    </row>
    <row r="13" spans="1:7" ht="12.75">
      <c r="A13" s="238"/>
      <c r="B13" s="238"/>
      <c r="C13" s="240"/>
      <c r="D13" s="244">
        <v>596</v>
      </c>
      <c r="E13" s="242" t="s">
        <v>556</v>
      </c>
      <c r="F13" s="243" t="s">
        <v>525</v>
      </c>
      <c r="G13" s="243"/>
    </row>
    <row r="14" spans="1:7" ht="12.75">
      <c r="A14" s="238"/>
      <c r="B14" s="238"/>
      <c r="C14" s="240"/>
      <c r="D14" s="244">
        <v>3137</v>
      </c>
      <c r="E14" s="242" t="s">
        <v>557</v>
      </c>
      <c r="F14" s="243" t="s">
        <v>525</v>
      </c>
      <c r="G14" s="243"/>
    </row>
    <row r="15" spans="1:7" ht="12.75">
      <c r="A15" s="238"/>
      <c r="B15" s="238"/>
      <c r="C15" s="240"/>
      <c r="D15" s="244">
        <v>259.7</v>
      </c>
      <c r="E15" s="242" t="s">
        <v>558</v>
      </c>
      <c r="F15" s="243" t="s">
        <v>525</v>
      </c>
      <c r="G15" s="243"/>
    </row>
    <row r="16" spans="1:7" ht="12.75">
      <c r="A16" s="238"/>
      <c r="B16" s="238"/>
      <c r="C16" s="240"/>
      <c r="D16" s="244">
        <v>509</v>
      </c>
      <c r="E16" s="242" t="s">
        <v>559</v>
      </c>
      <c r="F16" s="243" t="s">
        <v>522</v>
      </c>
      <c r="G16" s="243"/>
    </row>
    <row r="17" spans="1:7" ht="12.75">
      <c r="A17" s="238"/>
      <c r="B17" s="238"/>
      <c r="C17" s="240"/>
      <c r="D17" s="244">
        <v>729</v>
      </c>
      <c r="E17" s="242" t="s">
        <v>560</v>
      </c>
      <c r="F17" s="243" t="s">
        <v>522</v>
      </c>
      <c r="G17" s="243"/>
    </row>
    <row r="18" spans="1:7" ht="12.75">
      <c r="A18" s="238"/>
      <c r="B18" s="238"/>
      <c r="C18" s="240"/>
      <c r="D18" s="244">
        <v>188.9</v>
      </c>
      <c r="E18" s="245" t="s">
        <v>561</v>
      </c>
      <c r="F18" s="243" t="s">
        <v>519</v>
      </c>
      <c r="G18" s="238" t="s">
        <v>562</v>
      </c>
    </row>
    <row r="19" spans="1:7" ht="12.75" hidden="1">
      <c r="A19" s="238">
        <v>32</v>
      </c>
      <c r="B19" s="239">
        <v>40954</v>
      </c>
      <c r="C19" s="240"/>
      <c r="D19" s="244">
        <v>0</v>
      </c>
      <c r="E19" s="242"/>
      <c r="F19" s="243"/>
      <c r="G19" s="243"/>
    </row>
    <row r="20" spans="1:7" ht="12.75" hidden="1">
      <c r="A20" s="238">
        <v>33</v>
      </c>
      <c r="B20" s="239">
        <v>40968</v>
      </c>
      <c r="C20" s="240"/>
      <c r="D20" s="244">
        <v>0</v>
      </c>
      <c r="E20" s="242"/>
      <c r="F20" s="243"/>
      <c r="G20" s="243"/>
    </row>
    <row r="21" spans="1:7" ht="12.75">
      <c r="A21" s="238"/>
      <c r="B21" s="239"/>
      <c r="C21" s="240"/>
      <c r="D21" s="244">
        <v>343</v>
      </c>
      <c r="E21" s="242" t="s">
        <v>563</v>
      </c>
      <c r="F21" s="243" t="s">
        <v>539</v>
      </c>
      <c r="G21" s="243"/>
    </row>
    <row r="22" spans="1:7" ht="12.75">
      <c r="A22" s="238"/>
      <c r="B22" s="239"/>
      <c r="C22" s="240"/>
      <c r="D22" s="241">
        <f>SUM(D5:D21)</f>
        <v>23481.500000000004</v>
      </c>
      <c r="E22" s="246" t="s">
        <v>564</v>
      </c>
      <c r="F22" s="243"/>
      <c r="G22" s="243"/>
    </row>
    <row r="23" spans="1:7" ht="12.75">
      <c r="A23" s="238">
        <v>7</v>
      </c>
      <c r="B23" s="239">
        <v>42067</v>
      </c>
      <c r="C23" s="240"/>
      <c r="D23" s="244">
        <v>706</v>
      </c>
      <c r="E23" s="242" t="s">
        <v>565</v>
      </c>
      <c r="F23" s="243" t="s">
        <v>527</v>
      </c>
      <c r="G23" s="243"/>
    </row>
    <row r="24" spans="1:7" ht="12.75">
      <c r="A24" s="238"/>
      <c r="B24" s="238"/>
      <c r="C24" s="240"/>
      <c r="D24" s="244">
        <v>200</v>
      </c>
      <c r="E24" s="242" t="s">
        <v>566</v>
      </c>
      <c r="F24" s="243" t="s">
        <v>527</v>
      </c>
      <c r="G24" s="238" t="s">
        <v>567</v>
      </c>
    </row>
    <row r="25" spans="1:7" ht="12.75">
      <c r="A25" s="238">
        <v>8</v>
      </c>
      <c r="B25" s="239">
        <v>42071</v>
      </c>
      <c r="C25" s="240"/>
      <c r="D25" s="244">
        <v>40</v>
      </c>
      <c r="E25" s="242" t="s">
        <v>568</v>
      </c>
      <c r="F25" s="243" t="s">
        <v>527</v>
      </c>
      <c r="G25" s="238" t="s">
        <v>569</v>
      </c>
    </row>
    <row r="26" spans="1:7" ht="12.75">
      <c r="A26" s="238"/>
      <c r="B26" s="238"/>
      <c r="C26" s="240"/>
      <c r="D26" s="241">
        <f>SUM(D22:D25)</f>
        <v>24427.500000000004</v>
      </c>
      <c r="E26" s="246" t="s">
        <v>528</v>
      </c>
      <c r="F26" s="243"/>
      <c r="G26" s="238" t="s">
        <v>570</v>
      </c>
    </row>
    <row r="27" spans="1:7" ht="12.75">
      <c r="A27" s="238">
        <v>10</v>
      </c>
      <c r="B27" s="239">
        <v>42109</v>
      </c>
      <c r="C27" s="240"/>
      <c r="D27" s="244">
        <v>3470</v>
      </c>
      <c r="E27" s="245" t="s">
        <v>571</v>
      </c>
      <c r="F27" s="243" t="s">
        <v>536</v>
      </c>
      <c r="G27" s="243"/>
    </row>
    <row r="28" spans="1:7" ht="12.75">
      <c r="A28" s="238"/>
      <c r="B28" s="238"/>
      <c r="C28" s="240"/>
      <c r="D28" s="244">
        <v>792</v>
      </c>
      <c r="E28" s="242" t="s">
        <v>572</v>
      </c>
      <c r="F28" s="243" t="s">
        <v>536</v>
      </c>
      <c r="G28" s="243"/>
    </row>
    <row r="29" spans="1:7" ht="12.75">
      <c r="A29" s="238"/>
      <c r="B29" s="239"/>
      <c r="C29" s="240"/>
      <c r="D29" s="244">
        <v>6308</v>
      </c>
      <c r="E29" s="242" t="s">
        <v>573</v>
      </c>
      <c r="F29" s="243" t="s">
        <v>536</v>
      </c>
      <c r="G29" s="243"/>
    </row>
    <row r="30" spans="1:7" ht="12.75">
      <c r="A30" s="238"/>
      <c r="B30" s="239"/>
      <c r="C30" s="240"/>
      <c r="D30" s="244">
        <v>488</v>
      </c>
      <c r="E30" s="242" t="s">
        <v>574</v>
      </c>
      <c r="F30" s="243" t="s">
        <v>522</v>
      </c>
      <c r="G30" s="243"/>
    </row>
    <row r="31" spans="1:7" ht="12.75">
      <c r="A31" s="238"/>
      <c r="B31" s="238"/>
      <c r="C31" s="240"/>
      <c r="D31" s="241">
        <f>SUM(D26:D30)</f>
        <v>35485.5</v>
      </c>
      <c r="E31" s="246" t="s">
        <v>575</v>
      </c>
      <c r="F31" s="243"/>
      <c r="G31" s="243"/>
    </row>
    <row r="32" spans="1:7" ht="12.75">
      <c r="A32" s="238"/>
      <c r="B32" s="238"/>
      <c r="C32" s="240"/>
      <c r="D32" s="244"/>
      <c r="E32" s="247"/>
      <c r="F32" s="243"/>
      <c r="G32" s="243"/>
    </row>
    <row r="33" spans="1:7" ht="12.75">
      <c r="A33" s="238"/>
      <c r="B33" s="239"/>
      <c r="C33" s="240"/>
      <c r="D33" s="245"/>
      <c r="E33" s="248"/>
      <c r="F33" s="243"/>
      <c r="G33" s="242"/>
    </row>
    <row r="34" spans="1:7" ht="12.75">
      <c r="A34" s="238"/>
      <c r="B34" s="239"/>
      <c r="C34" s="240"/>
      <c r="D34" s="245"/>
      <c r="E34" s="243"/>
      <c r="F34" s="243"/>
      <c r="G34" s="242"/>
    </row>
    <row r="35" spans="1:7" ht="12.75" hidden="1">
      <c r="A35" s="238"/>
      <c r="B35" s="239"/>
      <c r="C35" s="240"/>
      <c r="D35" s="245"/>
      <c r="E35" s="243"/>
      <c r="F35" s="243"/>
      <c r="G35" s="242"/>
    </row>
    <row r="36" spans="1:7" ht="12.75" hidden="1">
      <c r="A36" s="238"/>
      <c r="B36" s="238"/>
      <c r="C36" s="240"/>
      <c r="D36" s="244"/>
      <c r="E36" s="242"/>
      <c r="F36" s="243"/>
      <c r="G36" s="243"/>
    </row>
    <row r="37" spans="1:7" ht="12.75" hidden="1">
      <c r="A37" s="238"/>
      <c r="B37" s="238"/>
      <c r="C37" s="240"/>
      <c r="D37" s="244"/>
      <c r="E37" s="242"/>
      <c r="F37" s="243"/>
      <c r="G37" s="243"/>
    </row>
    <row r="38" spans="1:7" ht="12.75" hidden="1">
      <c r="A38" s="238"/>
      <c r="B38" s="238"/>
      <c r="C38" s="240"/>
      <c r="D38" s="244"/>
      <c r="E38" s="242"/>
      <c r="F38" s="243"/>
      <c r="G38" s="243"/>
    </row>
    <row r="39" spans="1:7" ht="25.5" customHeight="1">
      <c r="A39" s="249"/>
      <c r="B39" s="249"/>
      <c r="C39" s="250">
        <f>SUM(C5:C38)</f>
        <v>0</v>
      </c>
      <c r="D39" s="250"/>
      <c r="E39" s="234" t="s">
        <v>576</v>
      </c>
      <c r="F39" s="251"/>
      <c r="G39" s="251"/>
    </row>
    <row r="40" spans="1:7" ht="12.75">
      <c r="A40" s="324" t="s">
        <v>577</v>
      </c>
      <c r="B40" s="324"/>
      <c r="C40" s="324"/>
      <c r="D40" s="324"/>
      <c r="E40" s="324"/>
      <c r="F40" s="324"/>
      <c r="G40" s="324"/>
    </row>
    <row r="41" spans="1:7" ht="12.75">
      <c r="A41" s="324" t="s">
        <v>578</v>
      </c>
      <c r="B41" s="324"/>
      <c r="C41" s="324"/>
      <c r="D41" s="324"/>
      <c r="E41" s="324"/>
      <c r="F41" s="324"/>
      <c r="G41" s="324"/>
    </row>
    <row r="42" spans="1:8" ht="12.75">
      <c r="A42" s="324" t="s">
        <v>579</v>
      </c>
      <c r="B42" s="324"/>
      <c r="C42" s="324"/>
      <c r="D42" s="324"/>
      <c r="E42" s="324"/>
      <c r="F42" s="324"/>
      <c r="G42" s="324"/>
      <c r="H42" s="326"/>
    </row>
    <row r="43" spans="1:7" ht="12.75">
      <c r="A43" s="252" t="s">
        <v>580</v>
      </c>
      <c r="B43" s="252"/>
      <c r="C43" s="252"/>
      <c r="D43" s="252"/>
      <c r="E43" s="252"/>
      <c r="F43" s="252"/>
      <c r="G43" s="252"/>
    </row>
    <row r="44" spans="1:7" ht="12.75">
      <c r="A44" s="324"/>
      <c r="B44" s="324"/>
      <c r="C44" s="324"/>
      <c r="D44" s="324"/>
      <c r="E44" s="324"/>
      <c r="F44" s="324"/>
      <c r="G44" s="324"/>
    </row>
    <row r="45" spans="1:7" ht="12.75">
      <c r="A45" s="324"/>
      <c r="B45" s="324"/>
      <c r="C45" s="324"/>
      <c r="D45" s="324"/>
      <c r="E45" s="324"/>
      <c r="F45" s="324"/>
      <c r="G45" s="324"/>
    </row>
    <row r="46" spans="1:7" ht="12.75">
      <c r="A46" s="324"/>
      <c r="B46" s="324"/>
      <c r="C46" s="324"/>
      <c r="D46" s="324"/>
      <c r="E46" s="324"/>
      <c r="F46" s="324"/>
      <c r="G46" s="324"/>
    </row>
    <row r="47" spans="1:7" ht="12.75">
      <c r="A47" s="324"/>
      <c r="B47" s="324"/>
      <c r="C47" s="324"/>
      <c r="D47" s="324"/>
      <c r="E47" s="324"/>
      <c r="F47" s="324"/>
      <c r="G47" s="324"/>
    </row>
    <row r="48" spans="1:7" ht="12.75">
      <c r="A48" s="324"/>
      <c r="B48" s="324"/>
      <c r="C48" s="324"/>
      <c r="D48" s="324"/>
      <c r="E48" s="324"/>
      <c r="F48" s="324"/>
      <c r="G48" s="324"/>
    </row>
    <row r="49" spans="1:7" ht="12.75">
      <c r="A49" s="324"/>
      <c r="B49" s="324"/>
      <c r="C49" s="324"/>
      <c r="D49" s="324"/>
      <c r="E49" s="324"/>
      <c r="F49" s="324"/>
      <c r="G49" s="324"/>
    </row>
    <row r="50" spans="1:7" ht="12.75">
      <c r="A50" s="324"/>
      <c r="B50" s="324"/>
      <c r="C50" s="324"/>
      <c r="D50" s="324"/>
      <c r="E50" s="324"/>
      <c r="F50" s="324"/>
      <c r="G50" s="324"/>
    </row>
    <row r="51" spans="1:7" ht="12.75">
      <c r="A51" s="324"/>
      <c r="B51" s="324"/>
      <c r="C51" s="324"/>
      <c r="D51" s="324"/>
      <c r="E51" s="324"/>
      <c r="F51" s="324"/>
      <c r="G51" s="324"/>
    </row>
    <row r="52" spans="1:7" ht="12.75">
      <c r="A52" s="324"/>
      <c r="B52" s="324"/>
      <c r="C52" s="324"/>
      <c r="D52" s="324"/>
      <c r="E52" s="324"/>
      <c r="F52" s="324"/>
      <c r="G52" s="324"/>
    </row>
    <row r="53" spans="1:7" ht="12.75">
      <c r="A53" s="324"/>
      <c r="B53" s="324"/>
      <c r="C53" s="324"/>
      <c r="D53" s="324"/>
      <c r="E53" s="324"/>
      <c r="F53" s="324"/>
      <c r="G53" s="324"/>
    </row>
    <row r="54" spans="1:7" ht="12.75">
      <c r="A54" s="324"/>
      <c r="B54" s="324"/>
      <c r="C54" s="324"/>
      <c r="D54" s="324"/>
      <c r="E54" s="324"/>
      <c r="F54" s="324"/>
      <c r="G54" s="324"/>
    </row>
    <row r="55" spans="1:7" ht="12.75">
      <c r="A55" s="324"/>
      <c r="B55" s="324"/>
      <c r="C55" s="324"/>
      <c r="D55" s="324"/>
      <c r="E55" s="324"/>
      <c r="F55" s="324"/>
      <c r="G55" s="324"/>
    </row>
  </sheetData>
  <sheetProtection/>
  <mergeCells count="16">
    <mergeCell ref="A2:F2"/>
    <mergeCell ref="A40:G40"/>
    <mergeCell ref="A41:G41"/>
    <mergeCell ref="A42:H42"/>
    <mergeCell ref="A44:G44"/>
    <mergeCell ref="A45:G45"/>
    <mergeCell ref="A52:G52"/>
    <mergeCell ref="A53:G53"/>
    <mergeCell ref="A54:G54"/>
    <mergeCell ref="A55:G55"/>
    <mergeCell ref="A46:G46"/>
    <mergeCell ref="A47:G47"/>
    <mergeCell ref="A48:G48"/>
    <mergeCell ref="A49:G49"/>
    <mergeCell ref="A50:G50"/>
    <mergeCell ref="A51:G5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7.7109375" style="351" customWidth="1"/>
    <col min="2" max="2" width="13.57421875" style="351" customWidth="1"/>
    <col min="3" max="4" width="10.8515625" style="351" hidden="1" customWidth="1"/>
    <col min="5" max="5" width="6.421875" style="369" customWidth="1"/>
    <col min="6" max="6" width="11.7109375" style="351" hidden="1" customWidth="1"/>
    <col min="7" max="8" width="11.57421875" style="351" hidden="1" customWidth="1"/>
    <col min="9" max="9" width="11.57421875" style="351" customWidth="1"/>
    <col min="10" max="10" width="11.421875" style="351" customWidth="1"/>
    <col min="11" max="13" width="9.421875" style="351" customWidth="1"/>
    <col min="14" max="22" width="9.421875" style="351" hidden="1" customWidth="1"/>
    <col min="23" max="24" width="14.00390625" style="351" customWidth="1"/>
    <col min="25" max="16384" width="9.140625" style="351" customWidth="1"/>
  </cols>
  <sheetData>
    <row r="1" spans="1:17" s="350" customFormat="1" ht="15">
      <c r="A1" s="366" t="s">
        <v>582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24" ht="21.75" customHeight="1" thickBot="1">
      <c r="A2" s="367"/>
      <c r="B2" s="368"/>
      <c r="J2" s="370"/>
      <c r="R2" s="343" t="s">
        <v>583</v>
      </c>
      <c r="S2" s="343"/>
      <c r="T2" s="343"/>
      <c r="U2" s="343"/>
      <c r="V2" s="343"/>
      <c r="W2" s="343"/>
      <c r="X2" s="343"/>
    </row>
    <row r="3" spans="1:10" ht="15.75" thickBot="1">
      <c r="A3" s="371" t="s">
        <v>584</v>
      </c>
      <c r="B3" s="372" t="s">
        <v>585</v>
      </c>
      <c r="C3" s="344"/>
      <c r="D3" s="344"/>
      <c r="E3" s="373"/>
      <c r="F3" s="344"/>
      <c r="G3" s="345"/>
      <c r="H3" s="327"/>
      <c r="I3" s="327"/>
      <c r="J3" s="374"/>
    </row>
    <row r="4" spans="1:10" ht="23.25" customHeight="1" thickBot="1">
      <c r="A4" s="370" t="s">
        <v>586</v>
      </c>
      <c r="J4" s="370"/>
    </row>
    <row r="5" spans="1:24" ht="15">
      <c r="A5" s="375"/>
      <c r="B5" s="376"/>
      <c r="C5" s="376"/>
      <c r="D5" s="376"/>
      <c r="E5" s="377"/>
      <c r="F5" s="376"/>
      <c r="G5" s="378"/>
      <c r="H5" s="376"/>
      <c r="I5" s="376"/>
      <c r="J5" s="379" t="s">
        <v>31</v>
      </c>
      <c r="K5" s="380"/>
      <c r="L5" s="381"/>
      <c r="M5" s="381"/>
      <c r="N5" s="381"/>
      <c r="O5" s="381"/>
      <c r="P5" s="346" t="s">
        <v>587</v>
      </c>
      <c r="Q5" s="381"/>
      <c r="R5" s="381"/>
      <c r="S5" s="381"/>
      <c r="T5" s="381"/>
      <c r="U5" s="381"/>
      <c r="V5" s="381"/>
      <c r="W5" s="379" t="s">
        <v>588</v>
      </c>
      <c r="X5" s="382" t="s">
        <v>589</v>
      </c>
    </row>
    <row r="6" spans="1:24" ht="13.5" thickBot="1">
      <c r="A6" s="383" t="s">
        <v>29</v>
      </c>
      <c r="B6" s="384" t="s">
        <v>590</v>
      </c>
      <c r="C6" s="384" t="s">
        <v>591</v>
      </c>
      <c r="D6" s="384" t="s">
        <v>592</v>
      </c>
      <c r="E6" s="384" t="s">
        <v>593</v>
      </c>
      <c r="F6" s="384" t="s">
        <v>594</v>
      </c>
      <c r="G6" s="384" t="s">
        <v>595</v>
      </c>
      <c r="H6" s="384" t="s">
        <v>596</v>
      </c>
      <c r="I6" s="384" t="s">
        <v>597</v>
      </c>
      <c r="J6" s="385">
        <v>2015</v>
      </c>
      <c r="K6" s="386" t="s">
        <v>598</v>
      </c>
      <c r="L6" s="387" t="s">
        <v>599</v>
      </c>
      <c r="M6" s="387" t="s">
        <v>600</v>
      </c>
      <c r="N6" s="387" t="s">
        <v>601</v>
      </c>
      <c r="O6" s="387" t="s">
        <v>602</v>
      </c>
      <c r="P6" s="387" t="s">
        <v>603</v>
      </c>
      <c r="Q6" s="387" t="s">
        <v>604</v>
      </c>
      <c r="R6" s="387" t="s">
        <v>605</v>
      </c>
      <c r="S6" s="387" t="s">
        <v>606</v>
      </c>
      <c r="T6" s="387" t="s">
        <v>607</v>
      </c>
      <c r="U6" s="387" t="s">
        <v>608</v>
      </c>
      <c r="V6" s="386" t="s">
        <v>609</v>
      </c>
      <c r="W6" s="385" t="s">
        <v>610</v>
      </c>
      <c r="X6" s="388" t="s">
        <v>611</v>
      </c>
    </row>
    <row r="7" spans="1:24" ht="12.75">
      <c r="A7" s="389" t="s">
        <v>612</v>
      </c>
      <c r="B7" s="390"/>
      <c r="C7" s="391">
        <v>104</v>
      </c>
      <c r="D7" s="391">
        <v>104</v>
      </c>
      <c r="E7" s="392"/>
      <c r="F7" s="393">
        <v>133</v>
      </c>
      <c r="G7" s="394">
        <v>139</v>
      </c>
      <c r="H7" s="395">
        <v>139</v>
      </c>
      <c r="I7" s="396">
        <v>158</v>
      </c>
      <c r="J7" s="397">
        <v>156</v>
      </c>
      <c r="K7" s="398">
        <v>154</v>
      </c>
      <c r="L7" s="399">
        <v>155</v>
      </c>
      <c r="M7" s="399">
        <v>154</v>
      </c>
      <c r="N7" s="399"/>
      <c r="O7" s="400"/>
      <c r="P7" s="400"/>
      <c r="Q7" s="400"/>
      <c r="R7" s="400"/>
      <c r="S7" s="400"/>
      <c r="T7" s="400"/>
      <c r="U7" s="400"/>
      <c r="V7" s="400"/>
      <c r="W7" s="401" t="s">
        <v>613</v>
      </c>
      <c r="X7" s="402" t="s">
        <v>613</v>
      </c>
    </row>
    <row r="8" spans="1:24" ht="13.5" thickBot="1">
      <c r="A8" s="403" t="s">
        <v>614</v>
      </c>
      <c r="B8" s="404"/>
      <c r="C8" s="405">
        <v>101</v>
      </c>
      <c r="D8" s="405">
        <v>104</v>
      </c>
      <c r="E8" s="406"/>
      <c r="F8" s="405">
        <v>129</v>
      </c>
      <c r="G8" s="407">
        <v>138</v>
      </c>
      <c r="H8" s="408">
        <v>138</v>
      </c>
      <c r="I8" s="407">
        <v>153.35</v>
      </c>
      <c r="J8" s="409">
        <v>151.68</v>
      </c>
      <c r="K8" s="410">
        <v>149.6</v>
      </c>
      <c r="L8" s="411">
        <v>150.35</v>
      </c>
      <c r="M8" s="412">
        <v>149.35</v>
      </c>
      <c r="N8" s="412"/>
      <c r="O8" s="411"/>
      <c r="P8" s="411"/>
      <c r="Q8" s="411"/>
      <c r="R8" s="411"/>
      <c r="S8" s="411"/>
      <c r="T8" s="411"/>
      <c r="U8" s="411"/>
      <c r="V8" s="410"/>
      <c r="W8" s="413"/>
      <c r="X8" s="414" t="s">
        <v>613</v>
      </c>
    </row>
    <row r="9" spans="1:24" ht="12.75">
      <c r="A9" s="415" t="s">
        <v>615</v>
      </c>
      <c r="B9" s="416" t="s">
        <v>616</v>
      </c>
      <c r="C9" s="417">
        <v>37915</v>
      </c>
      <c r="D9" s="417">
        <v>39774</v>
      </c>
      <c r="E9" s="347" t="s">
        <v>617</v>
      </c>
      <c r="F9" s="418">
        <v>24376</v>
      </c>
      <c r="G9" s="419">
        <v>24327</v>
      </c>
      <c r="H9" s="420">
        <v>24978</v>
      </c>
      <c r="I9" s="421">
        <v>28151</v>
      </c>
      <c r="J9" s="422" t="s">
        <v>613</v>
      </c>
      <c r="K9" s="423">
        <v>27887</v>
      </c>
      <c r="L9" s="424">
        <v>28235</v>
      </c>
      <c r="M9" s="425">
        <v>28309</v>
      </c>
      <c r="N9" s="425"/>
      <c r="O9" s="426"/>
      <c r="P9" s="426"/>
      <c r="Q9" s="427"/>
      <c r="R9" s="427"/>
      <c r="S9" s="427"/>
      <c r="T9" s="427"/>
      <c r="U9" s="427"/>
      <c r="V9" s="428"/>
      <c r="W9" s="330" t="s">
        <v>613</v>
      </c>
      <c r="X9" s="429" t="s">
        <v>613</v>
      </c>
    </row>
    <row r="10" spans="1:24" ht="12.75">
      <c r="A10" s="430" t="s">
        <v>618</v>
      </c>
      <c r="B10" s="431" t="s">
        <v>619</v>
      </c>
      <c r="C10" s="432">
        <v>-16164</v>
      </c>
      <c r="D10" s="432">
        <v>-17825</v>
      </c>
      <c r="E10" s="347" t="s">
        <v>620</v>
      </c>
      <c r="F10" s="418">
        <v>-22365</v>
      </c>
      <c r="G10" s="419">
        <v>22791</v>
      </c>
      <c r="H10" s="433">
        <v>23076</v>
      </c>
      <c r="I10" s="419">
        <v>26173</v>
      </c>
      <c r="J10" s="434" t="s">
        <v>613</v>
      </c>
      <c r="K10" s="435">
        <v>25944</v>
      </c>
      <c r="L10" s="436">
        <v>25965</v>
      </c>
      <c r="M10" s="437">
        <v>26077</v>
      </c>
      <c r="N10" s="437"/>
      <c r="O10" s="426"/>
      <c r="P10" s="426"/>
      <c r="Q10" s="427"/>
      <c r="R10" s="427"/>
      <c r="S10" s="427"/>
      <c r="T10" s="427"/>
      <c r="U10" s="427"/>
      <c r="V10" s="428"/>
      <c r="W10" s="330" t="s">
        <v>613</v>
      </c>
      <c r="X10" s="429" t="s">
        <v>613</v>
      </c>
    </row>
    <row r="11" spans="1:24" ht="12.75">
      <c r="A11" s="430" t="s">
        <v>621</v>
      </c>
      <c r="B11" s="431" t="s">
        <v>622</v>
      </c>
      <c r="C11" s="432">
        <v>604</v>
      </c>
      <c r="D11" s="432">
        <v>619</v>
      </c>
      <c r="E11" s="347" t="s">
        <v>623</v>
      </c>
      <c r="F11" s="418">
        <v>754</v>
      </c>
      <c r="G11" s="419">
        <v>666</v>
      </c>
      <c r="H11" s="433">
        <v>526</v>
      </c>
      <c r="I11" s="419">
        <v>494</v>
      </c>
      <c r="J11" s="434" t="s">
        <v>613</v>
      </c>
      <c r="K11" s="438">
        <v>487</v>
      </c>
      <c r="L11" s="436">
        <v>476</v>
      </c>
      <c r="M11" s="437">
        <v>532</v>
      </c>
      <c r="N11" s="437"/>
      <c r="O11" s="426"/>
      <c r="P11" s="426"/>
      <c r="Q11" s="427"/>
      <c r="R11" s="427"/>
      <c r="S11" s="427"/>
      <c r="T11" s="427"/>
      <c r="U11" s="427"/>
      <c r="V11" s="428"/>
      <c r="W11" s="330" t="s">
        <v>613</v>
      </c>
      <c r="X11" s="429" t="s">
        <v>613</v>
      </c>
    </row>
    <row r="12" spans="1:24" ht="12.75">
      <c r="A12" s="430" t="s">
        <v>624</v>
      </c>
      <c r="B12" s="431" t="s">
        <v>625</v>
      </c>
      <c r="C12" s="432">
        <v>221</v>
      </c>
      <c r="D12" s="432">
        <v>610</v>
      </c>
      <c r="E12" s="347" t="s">
        <v>613</v>
      </c>
      <c r="F12" s="418">
        <v>1032</v>
      </c>
      <c r="G12" s="419">
        <v>586</v>
      </c>
      <c r="H12" s="433">
        <v>3077</v>
      </c>
      <c r="I12" s="419">
        <v>2956</v>
      </c>
      <c r="J12" s="434" t="s">
        <v>613</v>
      </c>
      <c r="K12" s="438">
        <v>3298</v>
      </c>
      <c r="L12" s="436">
        <v>9783</v>
      </c>
      <c r="M12" s="437">
        <v>5662</v>
      </c>
      <c r="N12" s="437"/>
      <c r="O12" s="426"/>
      <c r="P12" s="426"/>
      <c r="Q12" s="427"/>
      <c r="R12" s="427"/>
      <c r="S12" s="427"/>
      <c r="T12" s="427"/>
      <c r="U12" s="427"/>
      <c r="V12" s="428"/>
      <c r="W12" s="330" t="s">
        <v>613</v>
      </c>
      <c r="X12" s="429" t="s">
        <v>613</v>
      </c>
    </row>
    <row r="13" spans="1:24" ht="13.5" thickBot="1">
      <c r="A13" s="389" t="s">
        <v>626</v>
      </c>
      <c r="B13" s="439" t="s">
        <v>627</v>
      </c>
      <c r="C13" s="440">
        <v>2021</v>
      </c>
      <c r="D13" s="440">
        <v>852</v>
      </c>
      <c r="E13" s="328" t="s">
        <v>628</v>
      </c>
      <c r="F13" s="441">
        <v>5236</v>
      </c>
      <c r="G13" s="442">
        <v>2489</v>
      </c>
      <c r="H13" s="443">
        <v>4741</v>
      </c>
      <c r="I13" s="442">
        <v>7389</v>
      </c>
      <c r="J13" s="444" t="s">
        <v>613</v>
      </c>
      <c r="K13" s="438">
        <v>4557</v>
      </c>
      <c r="L13" s="445">
        <v>2434</v>
      </c>
      <c r="M13" s="446">
        <v>4290</v>
      </c>
      <c r="N13" s="446"/>
      <c r="O13" s="447"/>
      <c r="P13" s="447"/>
      <c r="Q13" s="448"/>
      <c r="R13" s="448"/>
      <c r="S13" s="448"/>
      <c r="T13" s="448"/>
      <c r="U13" s="448"/>
      <c r="V13" s="448"/>
      <c r="W13" s="449" t="s">
        <v>613</v>
      </c>
      <c r="X13" s="402" t="s">
        <v>613</v>
      </c>
    </row>
    <row r="14" spans="1:24" ht="13.5" thickBot="1">
      <c r="A14" s="450" t="s">
        <v>629</v>
      </c>
      <c r="B14" s="451"/>
      <c r="C14" s="452">
        <v>24618</v>
      </c>
      <c r="D14" s="452">
        <v>24087</v>
      </c>
      <c r="E14" s="453"/>
      <c r="F14" s="454">
        <v>9034</v>
      </c>
      <c r="G14" s="454">
        <v>5277</v>
      </c>
      <c r="H14" s="455">
        <v>10245</v>
      </c>
      <c r="I14" s="454">
        <v>12817</v>
      </c>
      <c r="J14" s="456" t="s">
        <v>613</v>
      </c>
      <c r="K14" s="457">
        <v>10285</v>
      </c>
      <c r="L14" s="458">
        <v>14965</v>
      </c>
      <c r="M14" s="459">
        <v>12716</v>
      </c>
      <c r="N14" s="459"/>
      <c r="O14" s="458"/>
      <c r="P14" s="458"/>
      <c r="Q14" s="460"/>
      <c r="R14" s="460"/>
      <c r="S14" s="460"/>
      <c r="T14" s="460"/>
      <c r="U14" s="460"/>
      <c r="V14" s="461"/>
      <c r="W14" s="453" t="s">
        <v>613</v>
      </c>
      <c r="X14" s="456" t="s">
        <v>613</v>
      </c>
    </row>
    <row r="15" spans="1:24" ht="12.75">
      <c r="A15" s="389" t="s">
        <v>630</v>
      </c>
      <c r="B15" s="416" t="s">
        <v>631</v>
      </c>
      <c r="C15" s="417">
        <v>7043</v>
      </c>
      <c r="D15" s="417">
        <v>7240</v>
      </c>
      <c r="E15" s="328">
        <v>401</v>
      </c>
      <c r="F15" s="441">
        <v>2011</v>
      </c>
      <c r="G15" s="442">
        <v>1536</v>
      </c>
      <c r="H15" s="443">
        <v>1902</v>
      </c>
      <c r="I15" s="442">
        <v>1978</v>
      </c>
      <c r="J15" s="422" t="s">
        <v>613</v>
      </c>
      <c r="K15" s="423">
        <v>1942</v>
      </c>
      <c r="L15" s="447">
        <v>2269</v>
      </c>
      <c r="M15" s="446">
        <v>2231</v>
      </c>
      <c r="N15" s="446"/>
      <c r="O15" s="447"/>
      <c r="P15" s="447"/>
      <c r="Q15" s="448"/>
      <c r="R15" s="448"/>
      <c r="S15" s="448"/>
      <c r="T15" s="448"/>
      <c r="U15" s="448"/>
      <c r="V15" s="448"/>
      <c r="W15" s="449" t="s">
        <v>613</v>
      </c>
      <c r="X15" s="402" t="s">
        <v>613</v>
      </c>
    </row>
    <row r="16" spans="1:24" ht="12.75">
      <c r="A16" s="430" t="s">
        <v>632</v>
      </c>
      <c r="B16" s="431" t="s">
        <v>633</v>
      </c>
      <c r="C16" s="432">
        <v>1001</v>
      </c>
      <c r="D16" s="432">
        <v>820</v>
      </c>
      <c r="E16" s="347" t="s">
        <v>634</v>
      </c>
      <c r="F16" s="418">
        <v>1401</v>
      </c>
      <c r="G16" s="419">
        <v>1388</v>
      </c>
      <c r="H16" s="433">
        <v>1714</v>
      </c>
      <c r="I16" s="419">
        <v>2265</v>
      </c>
      <c r="J16" s="434" t="s">
        <v>613</v>
      </c>
      <c r="K16" s="435">
        <v>2330</v>
      </c>
      <c r="L16" s="426">
        <v>1978</v>
      </c>
      <c r="M16" s="425">
        <v>2031</v>
      </c>
      <c r="N16" s="425"/>
      <c r="O16" s="426"/>
      <c r="P16" s="426"/>
      <c r="Q16" s="427"/>
      <c r="R16" s="427"/>
      <c r="S16" s="427"/>
      <c r="T16" s="427"/>
      <c r="U16" s="427"/>
      <c r="V16" s="428"/>
      <c r="W16" s="330" t="s">
        <v>613</v>
      </c>
      <c r="X16" s="429" t="s">
        <v>613</v>
      </c>
    </row>
    <row r="17" spans="1:24" ht="12.75">
      <c r="A17" s="430" t="s">
        <v>635</v>
      </c>
      <c r="B17" s="431" t="s">
        <v>636</v>
      </c>
      <c r="C17" s="432">
        <v>14718</v>
      </c>
      <c r="D17" s="432">
        <v>14718</v>
      </c>
      <c r="E17" s="347" t="s">
        <v>613</v>
      </c>
      <c r="F17" s="418">
        <v>0</v>
      </c>
      <c r="G17" s="419">
        <v>0</v>
      </c>
      <c r="H17" s="433">
        <v>0</v>
      </c>
      <c r="I17" s="419">
        <v>0</v>
      </c>
      <c r="J17" s="434" t="s">
        <v>613</v>
      </c>
      <c r="K17" s="438">
        <v>0</v>
      </c>
      <c r="L17" s="436">
        <v>0</v>
      </c>
      <c r="M17" s="437">
        <v>0</v>
      </c>
      <c r="N17" s="437"/>
      <c r="O17" s="426"/>
      <c r="P17" s="426"/>
      <c r="Q17" s="427"/>
      <c r="R17" s="427"/>
      <c r="S17" s="427"/>
      <c r="T17" s="427"/>
      <c r="U17" s="427"/>
      <c r="V17" s="428"/>
      <c r="W17" s="330" t="s">
        <v>613</v>
      </c>
      <c r="X17" s="429" t="s">
        <v>613</v>
      </c>
    </row>
    <row r="18" spans="1:24" ht="12.75">
      <c r="A18" s="430" t="s">
        <v>637</v>
      </c>
      <c r="B18" s="431" t="s">
        <v>638</v>
      </c>
      <c r="C18" s="432">
        <v>1758</v>
      </c>
      <c r="D18" s="432">
        <v>1762</v>
      </c>
      <c r="E18" s="347" t="s">
        <v>613</v>
      </c>
      <c r="F18" s="418">
        <v>5453</v>
      </c>
      <c r="G18" s="419">
        <v>8278</v>
      </c>
      <c r="H18" s="433">
        <v>8491</v>
      </c>
      <c r="I18" s="419">
        <v>8397</v>
      </c>
      <c r="J18" s="434" t="s">
        <v>613</v>
      </c>
      <c r="K18" s="438">
        <v>6686</v>
      </c>
      <c r="L18" s="436">
        <v>11074</v>
      </c>
      <c r="M18" s="437">
        <v>9127</v>
      </c>
      <c r="N18" s="437"/>
      <c r="O18" s="426"/>
      <c r="P18" s="426"/>
      <c r="Q18" s="427"/>
      <c r="R18" s="427"/>
      <c r="S18" s="427"/>
      <c r="T18" s="427"/>
      <c r="U18" s="427"/>
      <c r="V18" s="428"/>
      <c r="W18" s="330" t="s">
        <v>613</v>
      </c>
      <c r="X18" s="429" t="s">
        <v>613</v>
      </c>
    </row>
    <row r="19" spans="1:24" ht="13.5" thickBot="1">
      <c r="A19" s="403" t="s">
        <v>639</v>
      </c>
      <c r="B19" s="462" t="s">
        <v>640</v>
      </c>
      <c r="C19" s="463">
        <v>0</v>
      </c>
      <c r="D19" s="463">
        <v>0</v>
      </c>
      <c r="E19" s="348" t="s">
        <v>613</v>
      </c>
      <c r="F19" s="404">
        <v>0</v>
      </c>
      <c r="G19" s="419">
        <v>0</v>
      </c>
      <c r="H19" s="464">
        <v>0</v>
      </c>
      <c r="I19" s="465">
        <v>0</v>
      </c>
      <c r="J19" s="466" t="s">
        <v>613</v>
      </c>
      <c r="K19" s="438">
        <v>0</v>
      </c>
      <c r="L19" s="436">
        <v>0</v>
      </c>
      <c r="M19" s="437">
        <v>0</v>
      </c>
      <c r="N19" s="437"/>
      <c r="O19" s="426"/>
      <c r="P19" s="426"/>
      <c r="Q19" s="427"/>
      <c r="R19" s="427"/>
      <c r="S19" s="427"/>
      <c r="T19" s="427"/>
      <c r="U19" s="427"/>
      <c r="V19" s="428"/>
      <c r="W19" s="467" t="s">
        <v>613</v>
      </c>
      <c r="X19" s="468" t="s">
        <v>613</v>
      </c>
    </row>
    <row r="20" spans="1:24" ht="14.25">
      <c r="A20" s="469" t="s">
        <v>641</v>
      </c>
      <c r="B20" s="416" t="s">
        <v>642</v>
      </c>
      <c r="C20" s="417">
        <v>12472</v>
      </c>
      <c r="D20" s="417">
        <v>13728</v>
      </c>
      <c r="E20" s="329" t="s">
        <v>613</v>
      </c>
      <c r="F20" s="381">
        <v>26221</v>
      </c>
      <c r="G20" s="470">
        <v>16950</v>
      </c>
      <c r="H20" s="471">
        <v>27292</v>
      </c>
      <c r="I20" s="470">
        <v>25127</v>
      </c>
      <c r="J20" s="472">
        <v>15708</v>
      </c>
      <c r="K20" s="473">
        <v>0</v>
      </c>
      <c r="L20" s="474">
        <v>0</v>
      </c>
      <c r="M20" s="475">
        <v>0</v>
      </c>
      <c r="N20" s="475"/>
      <c r="O20" s="475"/>
      <c r="P20" s="475"/>
      <c r="Q20" s="475"/>
      <c r="R20" s="475"/>
      <c r="S20" s="475"/>
      <c r="T20" s="475"/>
      <c r="U20" s="475"/>
      <c r="V20" s="476"/>
      <c r="W20" s="477">
        <f>SUM(K20:V20)</f>
        <v>0</v>
      </c>
      <c r="X20" s="478">
        <f>IF(J20&lt;&gt;0,+W20/J20," - - - ")</f>
        <v>0</v>
      </c>
    </row>
    <row r="21" spans="1:24" ht="14.25">
      <c r="A21" s="430" t="s">
        <v>643</v>
      </c>
      <c r="B21" s="431" t="s">
        <v>644</v>
      </c>
      <c r="C21" s="432">
        <v>0</v>
      </c>
      <c r="D21" s="432">
        <v>0</v>
      </c>
      <c r="E21" s="330" t="s">
        <v>613</v>
      </c>
      <c r="F21" s="479">
        <v>0</v>
      </c>
      <c r="G21" s="419">
        <v>0</v>
      </c>
      <c r="H21" s="433">
        <v>481</v>
      </c>
      <c r="I21" s="419">
        <v>1600</v>
      </c>
      <c r="J21" s="480"/>
      <c r="K21" s="481">
        <v>0</v>
      </c>
      <c r="L21" s="482">
        <v>0</v>
      </c>
      <c r="M21" s="427">
        <v>0</v>
      </c>
      <c r="N21" s="427"/>
      <c r="O21" s="427"/>
      <c r="P21" s="427"/>
      <c r="Q21" s="427"/>
      <c r="R21" s="427"/>
      <c r="S21" s="427"/>
      <c r="T21" s="427"/>
      <c r="U21" s="427"/>
      <c r="V21" s="428"/>
      <c r="W21" s="483">
        <f aca="true" t="shared" si="0" ref="W21:W43">SUM(K21:V21)</f>
        <v>0</v>
      </c>
      <c r="X21" s="484" t="str">
        <f aca="true" t="shared" si="1" ref="X21:X43">IF(J21&lt;&gt;0,+W21/J21," - - - ")</f>
        <v> - - - </v>
      </c>
    </row>
    <row r="22" spans="1:24" ht="15" thickBot="1">
      <c r="A22" s="403" t="s">
        <v>645</v>
      </c>
      <c r="B22" s="462" t="s">
        <v>644</v>
      </c>
      <c r="C22" s="463">
        <v>0</v>
      </c>
      <c r="D22" s="463">
        <v>1215</v>
      </c>
      <c r="E22" s="331">
        <v>672</v>
      </c>
      <c r="F22" s="485">
        <v>6200</v>
      </c>
      <c r="G22" s="442">
        <v>12200</v>
      </c>
      <c r="H22" s="486">
        <v>8467</v>
      </c>
      <c r="I22" s="487">
        <v>6600</v>
      </c>
      <c r="J22" s="488">
        <v>8200</v>
      </c>
      <c r="K22" s="489">
        <v>0</v>
      </c>
      <c r="L22" s="490">
        <v>4000</v>
      </c>
      <c r="M22" s="448">
        <v>2100</v>
      </c>
      <c r="N22" s="448"/>
      <c r="O22" s="448"/>
      <c r="P22" s="448"/>
      <c r="Q22" s="448"/>
      <c r="R22" s="448"/>
      <c r="S22" s="448"/>
      <c r="T22" s="448"/>
      <c r="U22" s="448"/>
      <c r="V22" s="448"/>
      <c r="W22" s="491">
        <f t="shared" si="0"/>
        <v>6100</v>
      </c>
      <c r="X22" s="492">
        <f t="shared" si="1"/>
        <v>0.7439024390243902</v>
      </c>
    </row>
    <row r="23" spans="1:24" ht="14.25">
      <c r="A23" s="415" t="s">
        <v>646</v>
      </c>
      <c r="B23" s="416" t="s">
        <v>647</v>
      </c>
      <c r="C23" s="417">
        <v>6341</v>
      </c>
      <c r="D23" s="417">
        <v>6960</v>
      </c>
      <c r="E23" s="332">
        <v>501</v>
      </c>
      <c r="F23" s="381">
        <v>13542</v>
      </c>
      <c r="G23" s="470">
        <v>11081</v>
      </c>
      <c r="H23" s="471">
        <v>11002</v>
      </c>
      <c r="I23" s="470">
        <v>12086</v>
      </c>
      <c r="J23" s="493">
        <v>10700</v>
      </c>
      <c r="K23" s="494">
        <v>964</v>
      </c>
      <c r="L23" s="474">
        <v>899</v>
      </c>
      <c r="M23" s="474">
        <v>1054</v>
      </c>
      <c r="N23" s="474"/>
      <c r="O23" s="474"/>
      <c r="P23" s="474"/>
      <c r="Q23" s="474"/>
      <c r="R23" s="474"/>
      <c r="S23" s="474"/>
      <c r="T23" s="474"/>
      <c r="U23" s="474"/>
      <c r="V23" s="495"/>
      <c r="W23" s="496">
        <f t="shared" si="0"/>
        <v>2917</v>
      </c>
      <c r="X23" s="497">
        <f t="shared" si="1"/>
        <v>0.27261682242990654</v>
      </c>
    </row>
    <row r="24" spans="1:24" ht="14.25">
      <c r="A24" s="430" t="s">
        <v>648</v>
      </c>
      <c r="B24" s="431" t="s">
        <v>649</v>
      </c>
      <c r="C24" s="432">
        <v>1745</v>
      </c>
      <c r="D24" s="432">
        <v>2223</v>
      </c>
      <c r="E24" s="333">
        <v>502</v>
      </c>
      <c r="F24" s="479">
        <v>4450</v>
      </c>
      <c r="G24" s="419">
        <v>3230</v>
      </c>
      <c r="H24" s="433">
        <v>4770</v>
      </c>
      <c r="I24" s="419">
        <v>3611</v>
      </c>
      <c r="J24" s="498">
        <v>4760</v>
      </c>
      <c r="K24" s="499">
        <v>180</v>
      </c>
      <c r="L24" s="427">
        <v>180</v>
      </c>
      <c r="M24" s="427">
        <v>833</v>
      </c>
      <c r="N24" s="427"/>
      <c r="O24" s="427"/>
      <c r="P24" s="427"/>
      <c r="Q24" s="427"/>
      <c r="R24" s="427"/>
      <c r="S24" s="427"/>
      <c r="T24" s="427"/>
      <c r="U24" s="427"/>
      <c r="V24" s="500"/>
      <c r="W24" s="496">
        <f t="shared" si="0"/>
        <v>1193</v>
      </c>
      <c r="X24" s="484">
        <f t="shared" si="1"/>
        <v>0.25063025210084033</v>
      </c>
    </row>
    <row r="25" spans="1:24" ht="14.25">
      <c r="A25" s="430" t="s">
        <v>650</v>
      </c>
      <c r="B25" s="431" t="s">
        <v>651</v>
      </c>
      <c r="C25" s="432">
        <v>0</v>
      </c>
      <c r="D25" s="432">
        <v>0</v>
      </c>
      <c r="E25" s="333">
        <v>504</v>
      </c>
      <c r="F25" s="479">
        <v>0</v>
      </c>
      <c r="G25" s="419">
        <v>0</v>
      </c>
      <c r="H25" s="433">
        <v>0</v>
      </c>
      <c r="I25" s="419">
        <v>0</v>
      </c>
      <c r="J25" s="498">
        <v>0</v>
      </c>
      <c r="K25" s="499">
        <v>0</v>
      </c>
      <c r="L25" s="427">
        <v>0</v>
      </c>
      <c r="M25" s="427">
        <v>0</v>
      </c>
      <c r="N25" s="427"/>
      <c r="O25" s="427"/>
      <c r="P25" s="427"/>
      <c r="Q25" s="427"/>
      <c r="R25" s="427"/>
      <c r="S25" s="427"/>
      <c r="T25" s="427"/>
      <c r="U25" s="427"/>
      <c r="V25" s="500"/>
      <c r="W25" s="496">
        <f t="shared" si="0"/>
        <v>0</v>
      </c>
      <c r="X25" s="484" t="str">
        <f t="shared" si="1"/>
        <v> - - - </v>
      </c>
    </row>
    <row r="26" spans="1:24" ht="14.25">
      <c r="A26" s="430" t="s">
        <v>652</v>
      </c>
      <c r="B26" s="431" t="s">
        <v>653</v>
      </c>
      <c r="C26" s="432">
        <v>428</v>
      </c>
      <c r="D26" s="432">
        <v>253</v>
      </c>
      <c r="E26" s="333">
        <v>511</v>
      </c>
      <c r="F26" s="479">
        <v>1878</v>
      </c>
      <c r="G26" s="419">
        <v>298</v>
      </c>
      <c r="H26" s="433">
        <v>733</v>
      </c>
      <c r="I26" s="419">
        <v>1287</v>
      </c>
      <c r="J26" s="498">
        <v>230</v>
      </c>
      <c r="K26" s="499">
        <v>63</v>
      </c>
      <c r="L26" s="427">
        <v>137</v>
      </c>
      <c r="M26" s="427">
        <v>10</v>
      </c>
      <c r="N26" s="427"/>
      <c r="O26" s="427"/>
      <c r="P26" s="427"/>
      <c r="Q26" s="427"/>
      <c r="R26" s="427"/>
      <c r="S26" s="427"/>
      <c r="T26" s="427"/>
      <c r="U26" s="427"/>
      <c r="V26" s="500"/>
      <c r="W26" s="496">
        <f t="shared" si="0"/>
        <v>210</v>
      </c>
      <c r="X26" s="484">
        <f t="shared" si="1"/>
        <v>0.9130434782608695</v>
      </c>
    </row>
    <row r="27" spans="1:24" ht="14.25">
      <c r="A27" s="430" t="s">
        <v>654</v>
      </c>
      <c r="B27" s="431" t="s">
        <v>655</v>
      </c>
      <c r="C27" s="432">
        <v>1057</v>
      </c>
      <c r="D27" s="432">
        <v>1451</v>
      </c>
      <c r="E27" s="333">
        <v>518</v>
      </c>
      <c r="F27" s="479">
        <v>5643</v>
      </c>
      <c r="G27" s="419">
        <v>4031</v>
      </c>
      <c r="H27" s="433">
        <v>3542</v>
      </c>
      <c r="I27" s="419">
        <v>3965</v>
      </c>
      <c r="J27" s="498">
        <v>2797</v>
      </c>
      <c r="K27" s="499">
        <v>410</v>
      </c>
      <c r="L27" s="427">
        <v>246</v>
      </c>
      <c r="M27" s="427">
        <v>375</v>
      </c>
      <c r="N27" s="427"/>
      <c r="O27" s="427"/>
      <c r="P27" s="427"/>
      <c r="Q27" s="427"/>
      <c r="R27" s="427"/>
      <c r="S27" s="427"/>
      <c r="T27" s="427"/>
      <c r="U27" s="427"/>
      <c r="V27" s="500"/>
      <c r="W27" s="496">
        <f t="shared" si="0"/>
        <v>1031</v>
      </c>
      <c r="X27" s="484">
        <f t="shared" si="1"/>
        <v>0.36860922416875225</v>
      </c>
    </row>
    <row r="28" spans="1:24" ht="14.25">
      <c r="A28" s="430" t="s">
        <v>656</v>
      </c>
      <c r="B28" s="349" t="s">
        <v>657</v>
      </c>
      <c r="C28" s="432">
        <v>10408</v>
      </c>
      <c r="D28" s="432">
        <v>11792</v>
      </c>
      <c r="E28" s="333">
        <v>521</v>
      </c>
      <c r="F28" s="479">
        <v>30358</v>
      </c>
      <c r="G28" s="419">
        <v>30500</v>
      </c>
      <c r="H28" s="433">
        <v>31926</v>
      </c>
      <c r="I28" s="419">
        <v>34798</v>
      </c>
      <c r="J28" s="498">
        <v>36200</v>
      </c>
      <c r="K28" s="433">
        <v>2842</v>
      </c>
      <c r="L28" s="427">
        <v>2749</v>
      </c>
      <c r="M28" s="427">
        <v>3150</v>
      </c>
      <c r="N28" s="427"/>
      <c r="O28" s="427"/>
      <c r="P28" s="427"/>
      <c r="Q28" s="427"/>
      <c r="R28" s="427"/>
      <c r="S28" s="427"/>
      <c r="T28" s="427"/>
      <c r="U28" s="427"/>
      <c r="V28" s="500"/>
      <c r="W28" s="496">
        <f t="shared" si="0"/>
        <v>8741</v>
      </c>
      <c r="X28" s="484">
        <f t="shared" si="1"/>
        <v>0.24146408839779004</v>
      </c>
    </row>
    <row r="29" spans="1:24" ht="14.25">
      <c r="A29" s="430" t="s">
        <v>658</v>
      </c>
      <c r="B29" s="349" t="s">
        <v>659</v>
      </c>
      <c r="C29" s="432">
        <v>3640</v>
      </c>
      <c r="D29" s="432">
        <v>4174</v>
      </c>
      <c r="E29" s="333" t="s">
        <v>660</v>
      </c>
      <c r="F29" s="479">
        <v>10317</v>
      </c>
      <c r="G29" s="419">
        <v>10420</v>
      </c>
      <c r="H29" s="433">
        <v>11205</v>
      </c>
      <c r="I29" s="419">
        <v>12181</v>
      </c>
      <c r="J29" s="498">
        <v>12850</v>
      </c>
      <c r="K29" s="433">
        <v>984</v>
      </c>
      <c r="L29" s="427">
        <v>951</v>
      </c>
      <c r="M29" s="427">
        <v>1010</v>
      </c>
      <c r="N29" s="427"/>
      <c r="O29" s="427"/>
      <c r="P29" s="427"/>
      <c r="Q29" s="427"/>
      <c r="R29" s="427"/>
      <c r="S29" s="427"/>
      <c r="T29" s="427"/>
      <c r="U29" s="427"/>
      <c r="V29" s="500"/>
      <c r="W29" s="496">
        <f t="shared" si="0"/>
        <v>2945</v>
      </c>
      <c r="X29" s="484">
        <f t="shared" si="1"/>
        <v>0.2291828793774319</v>
      </c>
    </row>
    <row r="30" spans="1:24" ht="14.25">
      <c r="A30" s="430" t="s">
        <v>661</v>
      </c>
      <c r="B30" s="431" t="s">
        <v>662</v>
      </c>
      <c r="C30" s="432">
        <v>0</v>
      </c>
      <c r="D30" s="432">
        <v>0</v>
      </c>
      <c r="E30" s="333">
        <v>557</v>
      </c>
      <c r="F30" s="479">
        <v>0</v>
      </c>
      <c r="G30" s="419">
        <v>0</v>
      </c>
      <c r="H30" s="433">
        <v>0</v>
      </c>
      <c r="I30" s="419">
        <v>0</v>
      </c>
      <c r="J30" s="498">
        <v>0</v>
      </c>
      <c r="K30" s="499">
        <v>0</v>
      </c>
      <c r="L30" s="427">
        <v>0</v>
      </c>
      <c r="M30" s="427">
        <v>0</v>
      </c>
      <c r="N30" s="427"/>
      <c r="O30" s="427"/>
      <c r="P30" s="427"/>
      <c r="Q30" s="427"/>
      <c r="R30" s="427"/>
      <c r="S30" s="427"/>
      <c r="T30" s="427"/>
      <c r="U30" s="427"/>
      <c r="V30" s="500"/>
      <c r="W30" s="496">
        <f t="shared" si="0"/>
        <v>0</v>
      </c>
      <c r="X30" s="484" t="str">
        <f t="shared" si="1"/>
        <v> - - - </v>
      </c>
    </row>
    <row r="31" spans="1:24" ht="14.25">
      <c r="A31" s="430" t="s">
        <v>663</v>
      </c>
      <c r="B31" s="431" t="s">
        <v>664</v>
      </c>
      <c r="C31" s="432">
        <v>1711</v>
      </c>
      <c r="D31" s="432">
        <v>1801</v>
      </c>
      <c r="E31" s="333">
        <v>551</v>
      </c>
      <c r="F31" s="479">
        <v>648</v>
      </c>
      <c r="G31" s="419">
        <v>475</v>
      </c>
      <c r="H31" s="433">
        <v>448</v>
      </c>
      <c r="I31" s="419">
        <v>479</v>
      </c>
      <c r="J31" s="498">
        <v>505</v>
      </c>
      <c r="K31" s="499">
        <v>35</v>
      </c>
      <c r="L31" s="427">
        <v>35</v>
      </c>
      <c r="M31" s="427">
        <v>38</v>
      </c>
      <c r="N31" s="427"/>
      <c r="O31" s="427"/>
      <c r="P31" s="427"/>
      <c r="Q31" s="427"/>
      <c r="R31" s="427"/>
      <c r="S31" s="427"/>
      <c r="T31" s="427"/>
      <c r="U31" s="427"/>
      <c r="V31" s="500"/>
      <c r="W31" s="496">
        <f t="shared" si="0"/>
        <v>108</v>
      </c>
      <c r="X31" s="484">
        <f t="shared" si="1"/>
        <v>0.21386138613861386</v>
      </c>
    </row>
    <row r="32" spans="1:24" ht="15" thickBot="1">
      <c r="A32" s="389" t="s">
        <v>665</v>
      </c>
      <c r="B32" s="439"/>
      <c r="C32" s="440">
        <v>569</v>
      </c>
      <c r="D32" s="440">
        <v>614</v>
      </c>
      <c r="E32" s="334" t="s">
        <v>666</v>
      </c>
      <c r="F32" s="501">
        <v>863</v>
      </c>
      <c r="G32" s="487">
        <v>1061</v>
      </c>
      <c r="H32" s="433">
        <v>1624</v>
      </c>
      <c r="I32" s="419">
        <v>3480</v>
      </c>
      <c r="J32" s="502">
        <v>392</v>
      </c>
      <c r="K32" s="503">
        <v>24</v>
      </c>
      <c r="L32" s="504">
        <v>51</v>
      </c>
      <c r="M32" s="504">
        <v>172</v>
      </c>
      <c r="N32" s="504"/>
      <c r="O32" s="504"/>
      <c r="P32" s="504"/>
      <c r="Q32" s="504"/>
      <c r="R32" s="504"/>
      <c r="S32" s="504"/>
      <c r="T32" s="504"/>
      <c r="U32" s="504"/>
      <c r="V32" s="505"/>
      <c r="W32" s="506">
        <f t="shared" si="0"/>
        <v>247</v>
      </c>
      <c r="X32" s="507">
        <f t="shared" si="1"/>
        <v>0.6301020408163265</v>
      </c>
    </row>
    <row r="33" spans="1:24" ht="15" thickBot="1">
      <c r="A33" s="508" t="s">
        <v>667</v>
      </c>
      <c r="B33" s="509" t="s">
        <v>668</v>
      </c>
      <c r="C33" s="510">
        <v>25899</v>
      </c>
      <c r="D33" s="510">
        <v>29268</v>
      </c>
      <c r="E33" s="453"/>
      <c r="F33" s="511">
        <v>67699</v>
      </c>
      <c r="G33" s="510">
        <v>61096</v>
      </c>
      <c r="H33" s="512">
        <v>64802</v>
      </c>
      <c r="I33" s="510">
        <v>71887</v>
      </c>
      <c r="J33" s="513">
        <f>SUM(J23:J32)</f>
        <v>68434</v>
      </c>
      <c r="K33" s="511">
        <f>SUM(K23:K32)</f>
        <v>5502</v>
      </c>
      <c r="L33" s="514">
        <f>SUM(L23:L32)</f>
        <v>5248</v>
      </c>
      <c r="M33" s="514">
        <f aca="true" t="shared" si="2" ref="M33:V33">SUM(M23:M32)</f>
        <v>6642</v>
      </c>
      <c r="N33" s="514">
        <f t="shared" si="2"/>
        <v>0</v>
      </c>
      <c r="O33" s="514">
        <f t="shared" si="2"/>
        <v>0</v>
      </c>
      <c r="P33" s="514">
        <f t="shared" si="2"/>
        <v>0</v>
      </c>
      <c r="Q33" s="514">
        <f t="shared" si="2"/>
        <v>0</v>
      </c>
      <c r="R33" s="514">
        <f t="shared" si="2"/>
        <v>0</v>
      </c>
      <c r="S33" s="514">
        <f t="shared" si="2"/>
        <v>0</v>
      </c>
      <c r="T33" s="514">
        <f t="shared" si="2"/>
        <v>0</v>
      </c>
      <c r="U33" s="514">
        <f t="shared" si="2"/>
        <v>0</v>
      </c>
      <c r="V33" s="514">
        <f t="shared" si="2"/>
        <v>0</v>
      </c>
      <c r="W33" s="515">
        <f t="shared" si="0"/>
        <v>17392</v>
      </c>
      <c r="X33" s="516">
        <f t="shared" si="1"/>
        <v>0.25414267761638953</v>
      </c>
    </row>
    <row r="34" spans="1:24" ht="14.25">
      <c r="A34" s="415" t="s">
        <v>669</v>
      </c>
      <c r="B34" s="416" t="s">
        <v>670</v>
      </c>
      <c r="C34" s="417">
        <v>0</v>
      </c>
      <c r="D34" s="417">
        <v>0</v>
      </c>
      <c r="E34" s="332">
        <v>601</v>
      </c>
      <c r="F34" s="335">
        <v>2944</v>
      </c>
      <c r="G34" s="336">
        <v>3214</v>
      </c>
      <c r="H34" s="337">
        <v>1971</v>
      </c>
      <c r="I34" s="336">
        <v>2379</v>
      </c>
      <c r="J34" s="472">
        <v>2020</v>
      </c>
      <c r="K34" s="481">
        <v>245</v>
      </c>
      <c r="L34" s="427">
        <v>230</v>
      </c>
      <c r="M34" s="427">
        <v>276</v>
      </c>
      <c r="N34" s="427"/>
      <c r="O34" s="427"/>
      <c r="P34" s="427"/>
      <c r="Q34" s="427"/>
      <c r="R34" s="427"/>
      <c r="S34" s="427"/>
      <c r="T34" s="427"/>
      <c r="U34" s="427"/>
      <c r="V34" s="428"/>
      <c r="W34" s="517">
        <f t="shared" si="0"/>
        <v>751</v>
      </c>
      <c r="X34" s="497">
        <f t="shared" si="1"/>
        <v>0.3717821782178218</v>
      </c>
    </row>
    <row r="35" spans="1:24" ht="14.25">
      <c r="A35" s="430" t="s">
        <v>671</v>
      </c>
      <c r="B35" s="431" t="s">
        <v>672</v>
      </c>
      <c r="C35" s="432">
        <v>1190</v>
      </c>
      <c r="D35" s="432">
        <v>1857</v>
      </c>
      <c r="E35" s="333">
        <v>602</v>
      </c>
      <c r="F35" s="338">
        <v>6073</v>
      </c>
      <c r="G35" s="339">
        <v>4204</v>
      </c>
      <c r="H35" s="337">
        <v>4477</v>
      </c>
      <c r="I35" s="336">
        <v>4641</v>
      </c>
      <c r="J35" s="480">
        <v>39200</v>
      </c>
      <c r="K35" s="481">
        <v>3222</v>
      </c>
      <c r="L35" s="427">
        <v>3108</v>
      </c>
      <c r="M35" s="427">
        <v>3276</v>
      </c>
      <c r="N35" s="427"/>
      <c r="O35" s="427"/>
      <c r="P35" s="427"/>
      <c r="Q35" s="427"/>
      <c r="R35" s="427"/>
      <c r="S35" s="427"/>
      <c r="T35" s="427"/>
      <c r="U35" s="427"/>
      <c r="V35" s="428"/>
      <c r="W35" s="483">
        <f t="shared" si="0"/>
        <v>9606</v>
      </c>
      <c r="X35" s="484">
        <f t="shared" si="1"/>
        <v>0.24505102040816326</v>
      </c>
    </row>
    <row r="36" spans="1:24" ht="14.25">
      <c r="A36" s="430" t="s">
        <v>673</v>
      </c>
      <c r="B36" s="431" t="s">
        <v>674</v>
      </c>
      <c r="C36" s="432">
        <v>0</v>
      </c>
      <c r="D36" s="432">
        <v>0</v>
      </c>
      <c r="E36" s="333">
        <v>604</v>
      </c>
      <c r="F36" s="338">
        <v>0</v>
      </c>
      <c r="G36" s="339">
        <v>0</v>
      </c>
      <c r="H36" s="340">
        <v>0</v>
      </c>
      <c r="I36" s="339">
        <v>0</v>
      </c>
      <c r="J36" s="480">
        <v>0</v>
      </c>
      <c r="K36" s="481">
        <v>0</v>
      </c>
      <c r="L36" s="427">
        <v>0</v>
      </c>
      <c r="M36" s="427">
        <v>0</v>
      </c>
      <c r="N36" s="427"/>
      <c r="O36" s="427"/>
      <c r="P36" s="427"/>
      <c r="Q36" s="427"/>
      <c r="R36" s="427"/>
      <c r="S36" s="427"/>
      <c r="T36" s="427"/>
      <c r="U36" s="427"/>
      <c r="V36" s="428"/>
      <c r="W36" s="483">
        <f t="shared" si="0"/>
        <v>0</v>
      </c>
      <c r="X36" s="484" t="str">
        <f t="shared" si="1"/>
        <v> - - - </v>
      </c>
    </row>
    <row r="37" spans="1:24" ht="14.25">
      <c r="A37" s="430" t="s">
        <v>675</v>
      </c>
      <c r="B37" s="431" t="s">
        <v>676</v>
      </c>
      <c r="C37" s="432">
        <v>12472</v>
      </c>
      <c r="D37" s="432">
        <v>13728</v>
      </c>
      <c r="E37" s="333" t="s">
        <v>677</v>
      </c>
      <c r="F37" s="338">
        <v>26221</v>
      </c>
      <c r="G37" s="339">
        <v>12950</v>
      </c>
      <c r="H37" s="340">
        <v>26544</v>
      </c>
      <c r="I37" s="339">
        <v>30727</v>
      </c>
      <c r="J37" s="480">
        <v>26512</v>
      </c>
      <c r="K37" s="481">
        <v>1000</v>
      </c>
      <c r="L37" s="427">
        <v>2000</v>
      </c>
      <c r="M37" s="427">
        <v>3100</v>
      </c>
      <c r="N37" s="427"/>
      <c r="O37" s="427"/>
      <c r="P37" s="427"/>
      <c r="Q37" s="427"/>
      <c r="R37" s="427"/>
      <c r="S37" s="427"/>
      <c r="T37" s="427"/>
      <c r="U37" s="427"/>
      <c r="V37" s="428"/>
      <c r="W37" s="483">
        <f t="shared" si="0"/>
        <v>6100</v>
      </c>
      <c r="X37" s="484">
        <f t="shared" si="1"/>
        <v>0.23008449004224502</v>
      </c>
    </row>
    <row r="38" spans="1:24" ht="15" thickBot="1">
      <c r="A38" s="389" t="s">
        <v>678</v>
      </c>
      <c r="B38" s="439"/>
      <c r="C38" s="440">
        <v>12330</v>
      </c>
      <c r="D38" s="440">
        <v>13218</v>
      </c>
      <c r="E38" s="334" t="s">
        <v>679</v>
      </c>
      <c r="F38" s="341">
        <v>32629</v>
      </c>
      <c r="G38" s="342">
        <v>34803</v>
      </c>
      <c r="H38" s="340">
        <v>35874</v>
      </c>
      <c r="I38" s="339">
        <v>36177</v>
      </c>
      <c r="J38" s="518">
        <v>772</v>
      </c>
      <c r="K38" s="519">
        <v>42</v>
      </c>
      <c r="L38" s="448">
        <v>20</v>
      </c>
      <c r="M38" s="448">
        <v>23</v>
      </c>
      <c r="N38" s="448"/>
      <c r="O38" s="448"/>
      <c r="P38" s="448"/>
      <c r="Q38" s="448"/>
      <c r="R38" s="448"/>
      <c r="S38" s="448"/>
      <c r="T38" s="448"/>
      <c r="U38" s="448"/>
      <c r="V38" s="448"/>
      <c r="W38" s="483">
        <f t="shared" si="0"/>
        <v>85</v>
      </c>
      <c r="X38" s="507">
        <f t="shared" si="1"/>
        <v>0.11010362694300518</v>
      </c>
    </row>
    <row r="39" spans="1:24" ht="15" thickBot="1">
      <c r="A39" s="508" t="s">
        <v>680</v>
      </c>
      <c r="B39" s="509" t="s">
        <v>681</v>
      </c>
      <c r="C39" s="510">
        <v>25992</v>
      </c>
      <c r="D39" s="510">
        <v>28803</v>
      </c>
      <c r="E39" s="520" t="s">
        <v>613</v>
      </c>
      <c r="F39" s="512">
        <v>67867</v>
      </c>
      <c r="G39" s="510">
        <v>55171</v>
      </c>
      <c r="H39" s="511">
        <v>68866</v>
      </c>
      <c r="I39" s="510">
        <v>73924</v>
      </c>
      <c r="J39" s="521">
        <f>SUM(J34:J38)</f>
        <v>68504</v>
      </c>
      <c r="K39" s="514">
        <f>SUM(K34:K38)</f>
        <v>4509</v>
      </c>
      <c r="L39" s="514">
        <f>SUM(L34:L38)</f>
        <v>5358</v>
      </c>
      <c r="M39" s="521">
        <f>SUM(M34:M38)</f>
        <v>6675</v>
      </c>
      <c r="N39" s="521">
        <f aca="true" t="shared" si="3" ref="N39:U39">SUM(N34:N38)</f>
        <v>0</v>
      </c>
      <c r="O39" s="514">
        <f t="shared" si="3"/>
        <v>0</v>
      </c>
      <c r="P39" s="514">
        <f t="shared" si="3"/>
        <v>0</v>
      </c>
      <c r="Q39" s="514">
        <f t="shared" si="3"/>
        <v>0</v>
      </c>
      <c r="R39" s="514">
        <f t="shared" si="3"/>
        <v>0</v>
      </c>
      <c r="S39" s="514">
        <f t="shared" si="3"/>
        <v>0</v>
      </c>
      <c r="T39" s="514">
        <f t="shared" si="3"/>
        <v>0</v>
      </c>
      <c r="U39" s="514">
        <f t="shared" si="3"/>
        <v>0</v>
      </c>
      <c r="V39" s="514">
        <f>SUM(V34:V38)</f>
        <v>0</v>
      </c>
      <c r="W39" s="515">
        <f t="shared" si="0"/>
        <v>16542</v>
      </c>
      <c r="X39" s="516">
        <f t="shared" si="1"/>
        <v>0.24147495036786173</v>
      </c>
    </row>
    <row r="40" spans="1:24" ht="6.75" customHeight="1" thickBot="1">
      <c r="A40" s="389"/>
      <c r="B40" s="441"/>
      <c r="C40" s="522"/>
      <c r="D40" s="522"/>
      <c r="E40" s="523"/>
      <c r="F40" s="524"/>
      <c r="G40" s="524"/>
      <c r="H40" s="524"/>
      <c r="I40" s="524"/>
      <c r="J40" s="510"/>
      <c r="K40" s="525"/>
      <c r="L40" s="526"/>
      <c r="M40" s="527"/>
      <c r="N40" s="527"/>
      <c r="O40" s="526"/>
      <c r="P40" s="526"/>
      <c r="Q40" s="526"/>
      <c r="R40" s="526"/>
      <c r="S40" s="526"/>
      <c r="T40" s="526"/>
      <c r="U40" s="526"/>
      <c r="V40" s="528"/>
      <c r="W40" s="529"/>
      <c r="X40" s="530"/>
    </row>
    <row r="41" spans="1:24" ht="15" thickBot="1">
      <c r="A41" s="531" t="s">
        <v>682</v>
      </c>
      <c r="B41" s="509" t="s">
        <v>644</v>
      </c>
      <c r="C41" s="510">
        <v>13520</v>
      </c>
      <c r="D41" s="510">
        <v>15075</v>
      </c>
      <c r="E41" s="520" t="s">
        <v>613</v>
      </c>
      <c r="F41" s="510">
        <v>41646</v>
      </c>
      <c r="G41" s="510">
        <v>42221</v>
      </c>
      <c r="H41" s="510">
        <v>42322</v>
      </c>
      <c r="I41" s="511">
        <v>43197</v>
      </c>
      <c r="J41" s="510">
        <f>J39-J37</f>
        <v>41992</v>
      </c>
      <c r="K41" s="511">
        <f>K39-K37</f>
        <v>3509</v>
      </c>
      <c r="L41" s="514">
        <f aca="true" t="shared" si="4" ref="L41:V41">L39-L37</f>
        <v>3358</v>
      </c>
      <c r="M41" s="514">
        <f t="shared" si="4"/>
        <v>3575</v>
      </c>
      <c r="N41" s="514">
        <f t="shared" si="4"/>
        <v>0</v>
      </c>
      <c r="O41" s="514">
        <f t="shared" si="4"/>
        <v>0</v>
      </c>
      <c r="P41" s="514">
        <f t="shared" si="4"/>
        <v>0</v>
      </c>
      <c r="Q41" s="514">
        <f t="shared" si="4"/>
        <v>0</v>
      </c>
      <c r="R41" s="514">
        <f t="shared" si="4"/>
        <v>0</v>
      </c>
      <c r="S41" s="514">
        <f t="shared" si="4"/>
        <v>0</v>
      </c>
      <c r="T41" s="514">
        <f t="shared" si="4"/>
        <v>0</v>
      </c>
      <c r="U41" s="514">
        <f t="shared" si="4"/>
        <v>0</v>
      </c>
      <c r="V41" s="514">
        <f t="shared" si="4"/>
        <v>0</v>
      </c>
      <c r="W41" s="532">
        <f t="shared" si="0"/>
        <v>10442</v>
      </c>
      <c r="X41" s="516">
        <f t="shared" si="1"/>
        <v>0.2486664126500286</v>
      </c>
    </row>
    <row r="42" spans="1:24" ht="15" thickBot="1">
      <c r="A42" s="508" t="s">
        <v>683</v>
      </c>
      <c r="B42" s="509" t="s">
        <v>684</v>
      </c>
      <c r="C42" s="510">
        <v>93</v>
      </c>
      <c r="D42" s="510">
        <v>-465</v>
      </c>
      <c r="E42" s="520" t="s">
        <v>613</v>
      </c>
      <c r="F42" s="510">
        <v>168</v>
      </c>
      <c r="G42" s="510">
        <v>-5925</v>
      </c>
      <c r="H42" s="510">
        <v>4064</v>
      </c>
      <c r="I42" s="511">
        <v>2037</v>
      </c>
      <c r="J42" s="510">
        <f>J39-J33</f>
        <v>70</v>
      </c>
      <c r="K42" s="511">
        <f>K39-K33</f>
        <v>-993</v>
      </c>
      <c r="L42" s="514">
        <f aca="true" t="shared" si="5" ref="L42:V42">L39-L33</f>
        <v>110</v>
      </c>
      <c r="M42" s="514">
        <f t="shared" si="5"/>
        <v>33</v>
      </c>
      <c r="N42" s="514">
        <f t="shared" si="5"/>
        <v>0</v>
      </c>
      <c r="O42" s="514">
        <f t="shared" si="5"/>
        <v>0</v>
      </c>
      <c r="P42" s="514">
        <f t="shared" si="5"/>
        <v>0</v>
      </c>
      <c r="Q42" s="514">
        <f t="shared" si="5"/>
        <v>0</v>
      </c>
      <c r="R42" s="514">
        <f t="shared" si="5"/>
        <v>0</v>
      </c>
      <c r="S42" s="514">
        <f t="shared" si="5"/>
        <v>0</v>
      </c>
      <c r="T42" s="514">
        <f t="shared" si="5"/>
        <v>0</v>
      </c>
      <c r="U42" s="514">
        <f t="shared" si="5"/>
        <v>0</v>
      </c>
      <c r="V42" s="533">
        <f t="shared" si="5"/>
        <v>0</v>
      </c>
      <c r="W42" s="532">
        <f t="shared" si="0"/>
        <v>-850</v>
      </c>
      <c r="X42" s="516">
        <f t="shared" si="1"/>
        <v>-12.142857142857142</v>
      </c>
    </row>
    <row r="43" spans="1:24" ht="15" thickBot="1">
      <c r="A43" s="534" t="s">
        <v>685</v>
      </c>
      <c r="B43" s="535" t="s">
        <v>644</v>
      </c>
      <c r="C43" s="536">
        <v>-12379</v>
      </c>
      <c r="D43" s="536">
        <v>-14193</v>
      </c>
      <c r="E43" s="537" t="s">
        <v>613</v>
      </c>
      <c r="F43" s="536">
        <v>-26053</v>
      </c>
      <c r="G43" s="536">
        <v>-18875</v>
      </c>
      <c r="H43" s="536">
        <v>-22480</v>
      </c>
      <c r="I43" s="511">
        <v>-28690</v>
      </c>
      <c r="J43" s="510">
        <f>J41-J33</f>
        <v>-26442</v>
      </c>
      <c r="K43" s="511">
        <f>K41-K33</f>
        <v>-1993</v>
      </c>
      <c r="L43" s="514">
        <f aca="true" t="shared" si="6" ref="L43:V43">L41-L33</f>
        <v>-1890</v>
      </c>
      <c r="M43" s="514">
        <f t="shared" si="6"/>
        <v>-3067</v>
      </c>
      <c r="N43" s="514">
        <f t="shared" si="6"/>
        <v>0</v>
      </c>
      <c r="O43" s="514">
        <f t="shared" si="6"/>
        <v>0</v>
      </c>
      <c r="P43" s="514">
        <f t="shared" si="6"/>
        <v>0</v>
      </c>
      <c r="Q43" s="514">
        <f t="shared" si="6"/>
        <v>0</v>
      </c>
      <c r="R43" s="514">
        <f t="shared" si="6"/>
        <v>0</v>
      </c>
      <c r="S43" s="514">
        <f t="shared" si="6"/>
        <v>0</v>
      </c>
      <c r="T43" s="514">
        <f t="shared" si="6"/>
        <v>0</v>
      </c>
      <c r="U43" s="514">
        <f t="shared" si="6"/>
        <v>0</v>
      </c>
      <c r="V43" s="514">
        <f t="shared" si="6"/>
        <v>0</v>
      </c>
      <c r="W43" s="532">
        <f t="shared" si="0"/>
        <v>-6950</v>
      </c>
      <c r="X43" s="516">
        <f t="shared" si="1"/>
        <v>0.26283942213145756</v>
      </c>
    </row>
    <row r="45" ht="12.75">
      <c r="A45" s="351" t="s">
        <v>686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7.7109375" style="43" customWidth="1"/>
    <col min="2" max="2" width="9.57421875" style="43" customWidth="1"/>
    <col min="3" max="7" width="9.57421875" style="43" hidden="1" customWidth="1"/>
    <col min="8" max="8" width="9.57421875" style="43" customWidth="1"/>
    <col min="9" max="9" width="12.57421875" style="43" customWidth="1"/>
    <col min="10" max="12" width="9.28125" style="43" bestFit="1" customWidth="1"/>
    <col min="13" max="21" width="9.28125" style="43" hidden="1" customWidth="1"/>
    <col min="22" max="22" width="9.28125" style="43" bestFit="1" customWidth="1"/>
    <col min="23" max="23" width="10.28125" style="43" customWidth="1"/>
    <col min="24" max="16384" width="9.140625" style="43" customWidth="1"/>
  </cols>
  <sheetData>
    <row r="1" spans="1:10" s="130" customFormat="1" ht="15.75">
      <c r="A1" s="635" t="s">
        <v>687</v>
      </c>
      <c r="J1" s="538"/>
    </row>
    <row r="2" spans="1:10" s="130" customFormat="1" ht="15">
      <c r="A2" s="538" t="s">
        <v>688</v>
      </c>
      <c r="J2" s="538"/>
    </row>
    <row r="3" spans="1:10" ht="12.75">
      <c r="A3" s="543"/>
      <c r="J3" s="543"/>
    </row>
    <row r="4" ht="13.5" thickBot="1">
      <c r="J4" s="543"/>
    </row>
    <row r="5" spans="1:10" ht="15.75" thickBot="1">
      <c r="A5" s="538" t="s">
        <v>584</v>
      </c>
      <c r="B5" s="545" t="s">
        <v>689</v>
      </c>
      <c r="C5" s="539"/>
      <c r="D5" s="539"/>
      <c r="E5" s="539"/>
      <c r="F5" s="539"/>
      <c r="G5" s="539"/>
      <c r="H5" s="539"/>
      <c r="I5" s="539"/>
      <c r="J5" s="538"/>
    </row>
    <row r="6" spans="1:10" ht="13.5" thickBot="1">
      <c r="A6" s="543" t="s">
        <v>586</v>
      </c>
      <c r="J6" s="543"/>
    </row>
    <row r="7" spans="1:23" ht="15">
      <c r="A7" s="546"/>
      <c r="B7" s="547"/>
      <c r="C7" s="547"/>
      <c r="D7" s="547"/>
      <c r="E7" s="547"/>
      <c r="F7" s="547"/>
      <c r="G7" s="546"/>
      <c r="H7" s="548"/>
      <c r="I7" s="548" t="s">
        <v>31</v>
      </c>
      <c r="J7" s="549"/>
      <c r="K7" s="550"/>
      <c r="L7" s="550"/>
      <c r="M7" s="550"/>
      <c r="N7" s="550"/>
      <c r="O7" s="540" t="s">
        <v>587</v>
      </c>
      <c r="P7" s="550"/>
      <c r="Q7" s="550"/>
      <c r="R7" s="550"/>
      <c r="S7" s="550"/>
      <c r="T7" s="550"/>
      <c r="U7" s="550"/>
      <c r="V7" s="548" t="s">
        <v>588</v>
      </c>
      <c r="W7" s="551" t="s">
        <v>589</v>
      </c>
    </row>
    <row r="8" spans="1:23" ht="13.5" thickBot="1">
      <c r="A8" s="552" t="s">
        <v>29</v>
      </c>
      <c r="B8" s="553" t="s">
        <v>590</v>
      </c>
      <c r="C8" s="352">
        <v>2009</v>
      </c>
      <c r="D8" s="353">
        <v>2010</v>
      </c>
      <c r="E8" s="353">
        <v>2011</v>
      </c>
      <c r="F8" s="353">
        <v>2012</v>
      </c>
      <c r="G8" s="353">
        <v>2013</v>
      </c>
      <c r="H8" s="353">
        <v>2014</v>
      </c>
      <c r="I8" s="554">
        <v>2015</v>
      </c>
      <c r="J8" s="555" t="s">
        <v>598</v>
      </c>
      <c r="K8" s="556" t="s">
        <v>599</v>
      </c>
      <c r="L8" s="556" t="s">
        <v>600</v>
      </c>
      <c r="M8" s="556" t="s">
        <v>601</v>
      </c>
      <c r="N8" s="556" t="s">
        <v>602</v>
      </c>
      <c r="O8" s="556" t="s">
        <v>603</v>
      </c>
      <c r="P8" s="556" t="s">
        <v>604</v>
      </c>
      <c r="Q8" s="556" t="s">
        <v>605</v>
      </c>
      <c r="R8" s="556" t="s">
        <v>606</v>
      </c>
      <c r="S8" s="556" t="s">
        <v>607</v>
      </c>
      <c r="T8" s="556" t="s">
        <v>608</v>
      </c>
      <c r="U8" s="555" t="s">
        <v>609</v>
      </c>
      <c r="V8" s="554" t="s">
        <v>610</v>
      </c>
      <c r="W8" s="557" t="s">
        <v>611</v>
      </c>
    </row>
    <row r="9" spans="1:24" ht="12.75">
      <c r="A9" s="558" t="s">
        <v>612</v>
      </c>
      <c r="B9" s="559"/>
      <c r="C9" s="560">
        <v>21</v>
      </c>
      <c r="D9" s="561">
        <v>22</v>
      </c>
      <c r="E9" s="561">
        <v>22</v>
      </c>
      <c r="F9" s="561">
        <v>21</v>
      </c>
      <c r="G9" s="561">
        <v>21</v>
      </c>
      <c r="H9" s="561">
        <v>56</v>
      </c>
      <c r="I9" s="562"/>
      <c r="J9" s="563">
        <v>54</v>
      </c>
      <c r="K9" s="564">
        <v>54</v>
      </c>
      <c r="L9" s="564">
        <v>54.5</v>
      </c>
      <c r="M9" s="564"/>
      <c r="N9" s="565"/>
      <c r="O9" s="565"/>
      <c r="P9" s="565"/>
      <c r="Q9" s="565"/>
      <c r="R9" s="565"/>
      <c r="S9" s="565"/>
      <c r="T9" s="565"/>
      <c r="U9" s="565"/>
      <c r="V9" s="566" t="s">
        <v>613</v>
      </c>
      <c r="W9" s="567" t="s">
        <v>613</v>
      </c>
      <c r="X9" s="289"/>
    </row>
    <row r="10" spans="1:24" ht="13.5" thickBot="1">
      <c r="A10" s="568" t="s">
        <v>614</v>
      </c>
      <c r="B10" s="569"/>
      <c r="C10" s="570">
        <v>20</v>
      </c>
      <c r="D10" s="571">
        <v>22</v>
      </c>
      <c r="E10" s="571">
        <v>20</v>
      </c>
      <c r="F10" s="571">
        <v>21</v>
      </c>
      <c r="G10" s="571">
        <v>21</v>
      </c>
      <c r="H10" s="571">
        <v>55</v>
      </c>
      <c r="I10" s="572"/>
      <c r="J10" s="570">
        <v>53</v>
      </c>
      <c r="K10" s="573">
        <v>53</v>
      </c>
      <c r="L10" s="574">
        <v>54</v>
      </c>
      <c r="M10" s="574"/>
      <c r="N10" s="573"/>
      <c r="O10" s="573"/>
      <c r="P10" s="573"/>
      <c r="Q10" s="573"/>
      <c r="R10" s="573"/>
      <c r="S10" s="573"/>
      <c r="T10" s="573"/>
      <c r="U10" s="570"/>
      <c r="V10" s="575"/>
      <c r="W10" s="576" t="s">
        <v>613</v>
      </c>
      <c r="X10" s="289"/>
    </row>
    <row r="11" spans="1:24" ht="12.75">
      <c r="A11" s="577" t="s">
        <v>690</v>
      </c>
      <c r="B11" s="578">
        <v>26</v>
      </c>
      <c r="C11" s="579">
        <v>12645</v>
      </c>
      <c r="D11" s="580">
        <v>12743</v>
      </c>
      <c r="E11" s="580">
        <v>12709</v>
      </c>
      <c r="F11" s="580">
        <v>13220</v>
      </c>
      <c r="G11" s="580">
        <v>13591</v>
      </c>
      <c r="H11" s="580">
        <v>20544</v>
      </c>
      <c r="I11" s="581"/>
      <c r="J11" s="579">
        <v>20544</v>
      </c>
      <c r="K11" s="582">
        <v>20634</v>
      </c>
      <c r="L11" s="583">
        <v>20640</v>
      </c>
      <c r="M11" s="583"/>
      <c r="N11" s="582"/>
      <c r="O11" s="582"/>
      <c r="P11" s="582"/>
      <c r="Q11" s="582"/>
      <c r="R11" s="582"/>
      <c r="S11" s="582"/>
      <c r="T11" s="582"/>
      <c r="U11" s="579"/>
      <c r="V11" s="581" t="s">
        <v>613</v>
      </c>
      <c r="W11" s="584" t="s">
        <v>613</v>
      </c>
      <c r="X11" s="585"/>
    </row>
    <row r="12" spans="1:24" ht="12.75">
      <c r="A12" s="577" t="s">
        <v>691</v>
      </c>
      <c r="B12" s="578">
        <v>33</v>
      </c>
      <c r="C12" s="579">
        <v>-9084</v>
      </c>
      <c r="D12" s="580">
        <v>-9822</v>
      </c>
      <c r="E12" s="586">
        <v>10473</v>
      </c>
      <c r="F12" s="586">
        <v>11118</v>
      </c>
      <c r="G12" s="586" t="s">
        <v>692</v>
      </c>
      <c r="H12" s="586" t="s">
        <v>693</v>
      </c>
      <c r="I12" s="581"/>
      <c r="J12" s="587">
        <v>-14808</v>
      </c>
      <c r="K12" s="588">
        <v>-14959</v>
      </c>
      <c r="L12" s="589">
        <v>-15117</v>
      </c>
      <c r="M12" s="589"/>
      <c r="N12" s="582"/>
      <c r="O12" s="582"/>
      <c r="P12" s="582"/>
      <c r="Q12" s="582"/>
      <c r="R12" s="582"/>
      <c r="S12" s="582"/>
      <c r="T12" s="582"/>
      <c r="U12" s="579"/>
      <c r="V12" s="581" t="s">
        <v>613</v>
      </c>
      <c r="W12" s="584" t="s">
        <v>613</v>
      </c>
      <c r="X12" s="585"/>
    </row>
    <row r="13" spans="1:23" ht="12.75">
      <c r="A13" s="577" t="s">
        <v>694</v>
      </c>
      <c r="B13" s="578">
        <v>41</v>
      </c>
      <c r="C13" s="587"/>
      <c r="D13" s="590"/>
      <c r="E13" s="590"/>
      <c r="F13" s="590"/>
      <c r="G13" s="590"/>
      <c r="H13" s="590"/>
      <c r="I13" s="581"/>
      <c r="J13" s="587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7"/>
      <c r="V13" s="581" t="s">
        <v>613</v>
      </c>
      <c r="W13" s="584" t="s">
        <v>613</v>
      </c>
    </row>
    <row r="14" spans="1:23" ht="12.75">
      <c r="A14" s="577" t="s">
        <v>621</v>
      </c>
      <c r="B14" s="578">
        <v>51</v>
      </c>
      <c r="C14" s="587"/>
      <c r="D14" s="590"/>
      <c r="E14" s="590"/>
      <c r="F14" s="590"/>
      <c r="G14" s="590"/>
      <c r="H14" s="590"/>
      <c r="I14" s="581"/>
      <c r="J14" s="587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7"/>
      <c r="V14" s="581" t="s">
        <v>613</v>
      </c>
      <c r="W14" s="584" t="s">
        <v>613</v>
      </c>
    </row>
    <row r="15" spans="1:23" ht="12.75">
      <c r="A15" s="577" t="s">
        <v>624</v>
      </c>
      <c r="B15" s="578">
        <v>75</v>
      </c>
      <c r="C15" s="579">
        <v>1305</v>
      </c>
      <c r="D15" s="580">
        <v>2011</v>
      </c>
      <c r="E15" s="580">
        <v>3219</v>
      </c>
      <c r="F15" s="580">
        <v>3903</v>
      </c>
      <c r="G15" s="580">
        <v>4476</v>
      </c>
      <c r="H15" s="580">
        <v>5831</v>
      </c>
      <c r="I15" s="581"/>
      <c r="J15" s="587">
        <v>6969</v>
      </c>
      <c r="K15" s="588">
        <v>3676</v>
      </c>
      <c r="L15" s="589">
        <v>4217</v>
      </c>
      <c r="M15" s="589"/>
      <c r="N15" s="582"/>
      <c r="O15" s="582"/>
      <c r="P15" s="582"/>
      <c r="Q15" s="582"/>
      <c r="R15" s="582"/>
      <c r="S15" s="582"/>
      <c r="T15" s="582"/>
      <c r="U15" s="579"/>
      <c r="V15" s="581" t="s">
        <v>613</v>
      </c>
      <c r="W15" s="584" t="s">
        <v>613</v>
      </c>
    </row>
    <row r="16" spans="1:23" ht="13.5" thickBot="1">
      <c r="A16" s="558" t="s">
        <v>626</v>
      </c>
      <c r="B16" s="559">
        <v>89</v>
      </c>
      <c r="C16" s="591">
        <v>651</v>
      </c>
      <c r="D16" s="592">
        <v>583</v>
      </c>
      <c r="E16" s="592">
        <v>2757</v>
      </c>
      <c r="F16" s="592">
        <v>1116</v>
      </c>
      <c r="G16" s="592">
        <v>2192</v>
      </c>
      <c r="H16" s="592">
        <v>4032</v>
      </c>
      <c r="I16" s="566"/>
      <c r="J16" s="585">
        <v>5327</v>
      </c>
      <c r="K16" s="593">
        <v>5310</v>
      </c>
      <c r="L16" s="594">
        <v>5553</v>
      </c>
      <c r="M16" s="594"/>
      <c r="N16" s="593"/>
      <c r="O16" s="593"/>
      <c r="P16" s="593"/>
      <c r="Q16" s="593"/>
      <c r="R16" s="593"/>
      <c r="S16" s="593"/>
      <c r="T16" s="593"/>
      <c r="U16" s="593"/>
      <c r="V16" s="566" t="s">
        <v>613</v>
      </c>
      <c r="W16" s="567" t="s">
        <v>613</v>
      </c>
    </row>
    <row r="17" spans="1:23" ht="13.5" thickBot="1">
      <c r="A17" s="595" t="s">
        <v>695</v>
      </c>
      <c r="B17" s="596">
        <v>125</v>
      </c>
      <c r="C17" s="597">
        <v>5713</v>
      </c>
      <c r="D17" s="598">
        <v>5417</v>
      </c>
      <c r="E17" s="598"/>
      <c r="F17" s="598"/>
      <c r="G17" s="598"/>
      <c r="H17" s="598"/>
      <c r="I17" s="599"/>
      <c r="J17" s="597"/>
      <c r="K17" s="600"/>
      <c r="L17" s="601"/>
      <c r="M17" s="601"/>
      <c r="N17" s="600"/>
      <c r="O17" s="600"/>
      <c r="P17" s="600"/>
      <c r="Q17" s="600"/>
      <c r="R17" s="600"/>
      <c r="S17" s="600"/>
      <c r="T17" s="600"/>
      <c r="U17" s="597"/>
      <c r="V17" s="599" t="s">
        <v>613</v>
      </c>
      <c r="W17" s="602" t="s">
        <v>613</v>
      </c>
    </row>
    <row r="18" spans="1:23" ht="12.75">
      <c r="A18" s="558" t="s">
        <v>696</v>
      </c>
      <c r="B18" s="559">
        <v>131</v>
      </c>
      <c r="C18" s="591">
        <v>3601</v>
      </c>
      <c r="D18" s="592">
        <v>2863</v>
      </c>
      <c r="E18" s="592">
        <v>2178</v>
      </c>
      <c r="F18" s="592">
        <v>2044</v>
      </c>
      <c r="G18" s="592">
        <v>1499</v>
      </c>
      <c r="H18" s="592">
        <v>5933</v>
      </c>
      <c r="I18" s="566"/>
      <c r="J18" s="585">
        <v>5933</v>
      </c>
      <c r="K18" s="593">
        <v>5993</v>
      </c>
      <c r="L18" s="594">
        <v>5993</v>
      </c>
      <c r="M18" s="594"/>
      <c r="N18" s="593"/>
      <c r="O18" s="593"/>
      <c r="P18" s="593"/>
      <c r="Q18" s="593"/>
      <c r="R18" s="593"/>
      <c r="S18" s="593"/>
      <c r="T18" s="593"/>
      <c r="U18" s="593"/>
      <c r="V18" s="566" t="s">
        <v>613</v>
      </c>
      <c r="W18" s="567" t="s">
        <v>613</v>
      </c>
    </row>
    <row r="19" spans="1:23" ht="12.75">
      <c r="A19" s="577" t="s">
        <v>697</v>
      </c>
      <c r="B19" s="578">
        <v>138</v>
      </c>
      <c r="C19" s="579">
        <v>861</v>
      </c>
      <c r="D19" s="580">
        <v>1067</v>
      </c>
      <c r="E19" s="580">
        <v>1636</v>
      </c>
      <c r="F19" s="580">
        <v>1382</v>
      </c>
      <c r="G19" s="580">
        <v>1738</v>
      </c>
      <c r="H19" s="580">
        <v>2347</v>
      </c>
      <c r="I19" s="581"/>
      <c r="J19" s="579">
        <v>2349</v>
      </c>
      <c r="K19" s="582">
        <v>2345</v>
      </c>
      <c r="L19" s="583">
        <v>2346</v>
      </c>
      <c r="M19" s="583"/>
      <c r="N19" s="582"/>
      <c r="O19" s="582"/>
      <c r="P19" s="582"/>
      <c r="Q19" s="582"/>
      <c r="R19" s="582"/>
      <c r="S19" s="582"/>
      <c r="T19" s="582"/>
      <c r="U19" s="579"/>
      <c r="V19" s="581" t="s">
        <v>613</v>
      </c>
      <c r="W19" s="584" t="s">
        <v>613</v>
      </c>
    </row>
    <row r="20" spans="1:23" ht="12.75">
      <c r="A20" s="577" t="s">
        <v>635</v>
      </c>
      <c r="B20" s="578">
        <v>166</v>
      </c>
      <c r="C20" s="579"/>
      <c r="D20" s="580"/>
      <c r="E20" s="580"/>
      <c r="F20" s="580"/>
      <c r="G20" s="580"/>
      <c r="H20" s="580"/>
      <c r="I20" s="581"/>
      <c r="J20" s="587"/>
      <c r="K20" s="588"/>
      <c r="L20" s="589"/>
      <c r="M20" s="589"/>
      <c r="N20" s="582"/>
      <c r="O20" s="582"/>
      <c r="P20" s="582"/>
      <c r="Q20" s="582"/>
      <c r="R20" s="582"/>
      <c r="S20" s="582"/>
      <c r="T20" s="582"/>
      <c r="U20" s="579"/>
      <c r="V20" s="581" t="s">
        <v>613</v>
      </c>
      <c r="W20" s="584" t="s">
        <v>613</v>
      </c>
    </row>
    <row r="21" spans="1:23" ht="12.75">
      <c r="A21" s="577" t="s">
        <v>637</v>
      </c>
      <c r="B21" s="578">
        <v>189</v>
      </c>
      <c r="C21" s="579">
        <v>1219</v>
      </c>
      <c r="D21" s="580">
        <v>1487</v>
      </c>
      <c r="E21" s="580">
        <v>3338</v>
      </c>
      <c r="F21" s="580">
        <v>3576</v>
      </c>
      <c r="G21" s="580">
        <v>4306</v>
      </c>
      <c r="H21" s="580">
        <v>6191</v>
      </c>
      <c r="I21" s="581"/>
      <c r="J21" s="587">
        <v>6734</v>
      </c>
      <c r="K21" s="588">
        <v>3728</v>
      </c>
      <c r="L21" s="589">
        <v>3980</v>
      </c>
      <c r="M21" s="589"/>
      <c r="N21" s="582"/>
      <c r="O21" s="582"/>
      <c r="P21" s="582"/>
      <c r="Q21" s="582"/>
      <c r="R21" s="582"/>
      <c r="S21" s="582"/>
      <c r="T21" s="582"/>
      <c r="U21" s="579"/>
      <c r="V21" s="581" t="s">
        <v>613</v>
      </c>
      <c r="W21" s="584" t="s">
        <v>613</v>
      </c>
    </row>
    <row r="22" spans="1:23" ht="13.5" thickBot="1">
      <c r="A22" s="577" t="s">
        <v>698</v>
      </c>
      <c r="B22" s="578">
        <v>196</v>
      </c>
      <c r="C22" s="579"/>
      <c r="D22" s="580"/>
      <c r="E22" s="580"/>
      <c r="F22" s="580"/>
      <c r="G22" s="580"/>
      <c r="H22" s="580"/>
      <c r="I22" s="581"/>
      <c r="J22" s="587"/>
      <c r="K22" s="588"/>
      <c r="L22" s="589"/>
      <c r="M22" s="589"/>
      <c r="N22" s="582"/>
      <c r="O22" s="582"/>
      <c r="P22" s="582"/>
      <c r="Q22" s="582"/>
      <c r="R22" s="582"/>
      <c r="S22" s="582"/>
      <c r="T22" s="582"/>
      <c r="U22" s="579"/>
      <c r="V22" s="581" t="s">
        <v>613</v>
      </c>
      <c r="W22" s="584" t="s">
        <v>613</v>
      </c>
    </row>
    <row r="23" spans="1:23" ht="14.25">
      <c r="A23" s="603" t="s">
        <v>641</v>
      </c>
      <c r="B23" s="604"/>
      <c r="C23" s="354">
        <v>8283</v>
      </c>
      <c r="D23" s="355">
        <v>15657</v>
      </c>
      <c r="E23" s="355">
        <v>13146</v>
      </c>
      <c r="F23" s="355">
        <v>11973</v>
      </c>
      <c r="G23" s="355">
        <v>13638</v>
      </c>
      <c r="H23" s="355">
        <v>21736</v>
      </c>
      <c r="I23" s="605">
        <v>24707</v>
      </c>
      <c r="J23" s="606">
        <v>3651</v>
      </c>
      <c r="K23" s="607">
        <v>1669</v>
      </c>
      <c r="L23" s="607">
        <v>2119</v>
      </c>
      <c r="M23" s="607"/>
      <c r="N23" s="607"/>
      <c r="O23" s="607"/>
      <c r="P23" s="607"/>
      <c r="Q23" s="607"/>
      <c r="R23" s="607"/>
      <c r="S23" s="607"/>
      <c r="T23" s="607"/>
      <c r="U23" s="606"/>
      <c r="V23" s="605">
        <f>SUM(J23:U23)</f>
        <v>7439</v>
      </c>
      <c r="W23" s="608">
        <f>+V23/I23*100</f>
        <v>30.108876027036874</v>
      </c>
    </row>
    <row r="24" spans="1:23" ht="14.25">
      <c r="A24" s="577" t="s">
        <v>643</v>
      </c>
      <c r="B24" s="578">
        <v>9</v>
      </c>
      <c r="C24" s="356">
        <v>0</v>
      </c>
      <c r="D24" s="357">
        <v>6150</v>
      </c>
      <c r="E24" s="357">
        <v>0</v>
      </c>
      <c r="F24" s="357">
        <v>0</v>
      </c>
      <c r="G24" s="357">
        <v>0</v>
      </c>
      <c r="H24" s="357">
        <v>0</v>
      </c>
      <c r="I24" s="609"/>
      <c r="J24" s="579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79"/>
      <c r="V24" s="609">
        <f>SUM(J24:U24)</f>
        <v>0</v>
      </c>
      <c r="W24" s="610" t="e">
        <f>+V24/I24*100</f>
        <v>#DIV/0!</v>
      </c>
    </row>
    <row r="25" spans="1:23" ht="15" thickBot="1">
      <c r="A25" s="611" t="s">
        <v>645</v>
      </c>
      <c r="B25" s="612">
        <v>19</v>
      </c>
      <c r="C25" s="358">
        <v>8583</v>
      </c>
      <c r="D25" s="359">
        <v>9507</v>
      </c>
      <c r="E25" s="359">
        <v>13146</v>
      </c>
      <c r="F25" s="359">
        <v>11973</v>
      </c>
      <c r="G25" s="359">
        <v>13638</v>
      </c>
      <c r="H25" s="359">
        <v>21739</v>
      </c>
      <c r="I25" s="613">
        <v>24707</v>
      </c>
      <c r="J25" s="614">
        <v>3651</v>
      </c>
      <c r="K25" s="615">
        <v>1669</v>
      </c>
      <c r="L25" s="615">
        <v>2119</v>
      </c>
      <c r="M25" s="615"/>
      <c r="N25" s="615"/>
      <c r="O25" s="615"/>
      <c r="P25" s="615"/>
      <c r="Q25" s="615"/>
      <c r="R25" s="615"/>
      <c r="S25" s="615"/>
      <c r="T25" s="615"/>
      <c r="U25" s="614"/>
      <c r="V25" s="613">
        <f>SUM(J25:U25)</f>
        <v>7439</v>
      </c>
      <c r="W25" s="616">
        <f>+V25/I25*100</f>
        <v>30.108876027036874</v>
      </c>
    </row>
    <row r="26" spans="1:23" ht="14.25">
      <c r="A26" s="577" t="s">
        <v>646</v>
      </c>
      <c r="B26" s="578">
        <v>1</v>
      </c>
      <c r="C26" s="360">
        <v>644</v>
      </c>
      <c r="D26" s="361">
        <v>693</v>
      </c>
      <c r="E26" s="361">
        <v>1130</v>
      </c>
      <c r="F26" s="361">
        <v>824</v>
      </c>
      <c r="G26" s="361">
        <v>1054</v>
      </c>
      <c r="H26" s="361">
        <v>2404</v>
      </c>
      <c r="I26" s="617">
        <v>2763</v>
      </c>
      <c r="J26" s="579">
        <v>144</v>
      </c>
      <c r="K26" s="582">
        <v>109</v>
      </c>
      <c r="L26" s="582">
        <v>182</v>
      </c>
      <c r="M26" s="582"/>
      <c r="N26" s="582"/>
      <c r="O26" s="582"/>
      <c r="P26" s="582"/>
      <c r="Q26" s="582"/>
      <c r="R26" s="582"/>
      <c r="S26" s="582"/>
      <c r="T26" s="582"/>
      <c r="U26" s="579"/>
      <c r="V26" s="609">
        <f aca="true" t="shared" si="0" ref="V26:V36">SUM(J26:U26)</f>
        <v>435</v>
      </c>
      <c r="W26" s="610">
        <f aca="true" t="shared" si="1" ref="W26:W36">+V26/I26*100</f>
        <v>15.743756786102061</v>
      </c>
    </row>
    <row r="27" spans="1:23" ht="14.25">
      <c r="A27" s="577" t="s">
        <v>648</v>
      </c>
      <c r="B27" s="578">
        <v>2</v>
      </c>
      <c r="C27" s="356">
        <v>2923</v>
      </c>
      <c r="D27" s="357">
        <v>3376</v>
      </c>
      <c r="E27" s="357">
        <v>3127</v>
      </c>
      <c r="F27" s="357">
        <v>3808</v>
      </c>
      <c r="G27" s="357">
        <v>4400</v>
      </c>
      <c r="H27" s="357">
        <v>5925</v>
      </c>
      <c r="I27" s="609">
        <v>7190</v>
      </c>
      <c r="J27" s="579">
        <v>925</v>
      </c>
      <c r="K27" s="582">
        <v>1020</v>
      </c>
      <c r="L27" s="582">
        <v>713</v>
      </c>
      <c r="M27" s="582"/>
      <c r="N27" s="582"/>
      <c r="O27" s="582"/>
      <c r="P27" s="582"/>
      <c r="Q27" s="582"/>
      <c r="R27" s="582"/>
      <c r="S27" s="582"/>
      <c r="T27" s="582"/>
      <c r="U27" s="579"/>
      <c r="V27" s="609">
        <f t="shared" si="0"/>
        <v>2658</v>
      </c>
      <c r="W27" s="610">
        <f t="shared" si="1"/>
        <v>36.96801112656467</v>
      </c>
    </row>
    <row r="28" spans="1:23" ht="14.25">
      <c r="A28" s="577" t="s">
        <v>650</v>
      </c>
      <c r="B28" s="578">
        <v>4</v>
      </c>
      <c r="C28" s="356">
        <v>0</v>
      </c>
      <c r="D28" s="357">
        <v>0</v>
      </c>
      <c r="E28" s="357">
        <v>0</v>
      </c>
      <c r="F28" s="357">
        <v>0</v>
      </c>
      <c r="G28" s="357">
        <v>0</v>
      </c>
      <c r="H28" s="357">
        <v>24</v>
      </c>
      <c r="I28" s="609"/>
      <c r="J28" s="579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79"/>
      <c r="V28" s="609">
        <f t="shared" si="0"/>
        <v>0</v>
      </c>
      <c r="W28" s="610" t="e">
        <f t="shared" si="1"/>
        <v>#DIV/0!</v>
      </c>
    </row>
    <row r="29" spans="1:23" ht="14.25">
      <c r="A29" s="577" t="s">
        <v>699</v>
      </c>
      <c r="B29" s="578"/>
      <c r="C29" s="356">
        <v>0</v>
      </c>
      <c r="D29" s="357">
        <v>0</v>
      </c>
      <c r="E29" s="357">
        <v>0</v>
      </c>
      <c r="F29" s="357">
        <v>0</v>
      </c>
      <c r="G29" s="357">
        <v>0</v>
      </c>
      <c r="H29" s="357">
        <v>0</v>
      </c>
      <c r="I29" s="609">
        <v>0</v>
      </c>
      <c r="J29" s="579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79"/>
      <c r="V29" s="609">
        <v>0</v>
      </c>
      <c r="W29" s="610"/>
    </row>
    <row r="30" spans="1:23" ht="14.25">
      <c r="A30" s="577" t="s">
        <v>652</v>
      </c>
      <c r="B30" s="578">
        <v>5</v>
      </c>
      <c r="C30" s="356">
        <v>1984</v>
      </c>
      <c r="D30" s="357">
        <v>930</v>
      </c>
      <c r="E30" s="357">
        <v>880</v>
      </c>
      <c r="F30" s="357">
        <v>1031</v>
      </c>
      <c r="G30" s="357">
        <v>1646</v>
      </c>
      <c r="H30" s="357">
        <v>1689</v>
      </c>
      <c r="I30" s="609">
        <v>2474</v>
      </c>
      <c r="J30" s="579">
        <v>108</v>
      </c>
      <c r="K30" s="582">
        <v>125</v>
      </c>
      <c r="L30" s="582">
        <v>28</v>
      </c>
      <c r="M30" s="582"/>
      <c r="N30" s="582"/>
      <c r="O30" s="582"/>
      <c r="P30" s="582"/>
      <c r="Q30" s="582"/>
      <c r="R30" s="582"/>
      <c r="S30" s="582"/>
      <c r="T30" s="582"/>
      <c r="U30" s="579"/>
      <c r="V30" s="609">
        <f t="shared" si="0"/>
        <v>261</v>
      </c>
      <c r="W30" s="610">
        <f t="shared" si="1"/>
        <v>10.549717057396927</v>
      </c>
    </row>
    <row r="31" spans="1:23" ht="14.25">
      <c r="A31" s="577" t="s">
        <v>654</v>
      </c>
      <c r="B31" s="578">
        <v>8</v>
      </c>
      <c r="C31" s="356">
        <v>1720</v>
      </c>
      <c r="D31" s="357">
        <v>1701</v>
      </c>
      <c r="E31" s="357">
        <v>4552</v>
      </c>
      <c r="F31" s="357">
        <v>4229</v>
      </c>
      <c r="G31" s="357">
        <v>4693</v>
      </c>
      <c r="H31" s="357">
        <v>5165</v>
      </c>
      <c r="I31" s="609">
        <v>5239</v>
      </c>
      <c r="J31" s="579">
        <v>491</v>
      </c>
      <c r="K31" s="582">
        <v>434</v>
      </c>
      <c r="L31" s="582">
        <v>404</v>
      </c>
      <c r="M31" s="582"/>
      <c r="N31" s="582"/>
      <c r="O31" s="582"/>
      <c r="P31" s="582"/>
      <c r="Q31" s="582"/>
      <c r="R31" s="582"/>
      <c r="S31" s="582"/>
      <c r="T31" s="582"/>
      <c r="U31" s="579"/>
      <c r="V31" s="609">
        <f t="shared" si="0"/>
        <v>1329</v>
      </c>
      <c r="W31" s="610">
        <f t="shared" si="1"/>
        <v>25.367436533689634</v>
      </c>
    </row>
    <row r="32" spans="1:23" ht="14.25">
      <c r="A32" s="577" t="s">
        <v>656</v>
      </c>
      <c r="B32" s="541">
        <v>9</v>
      </c>
      <c r="C32" s="356">
        <v>5605</v>
      </c>
      <c r="D32" s="357">
        <v>5720</v>
      </c>
      <c r="E32" s="357">
        <v>5375</v>
      </c>
      <c r="F32" s="357">
        <v>5649</v>
      </c>
      <c r="G32" s="357">
        <v>6036</v>
      </c>
      <c r="H32" s="357">
        <v>11711</v>
      </c>
      <c r="I32" s="609">
        <v>13848</v>
      </c>
      <c r="J32" s="579">
        <v>1100</v>
      </c>
      <c r="K32" s="582">
        <v>950</v>
      </c>
      <c r="L32" s="582">
        <v>1071</v>
      </c>
      <c r="M32" s="582"/>
      <c r="N32" s="582"/>
      <c r="O32" s="582"/>
      <c r="P32" s="582"/>
      <c r="Q32" s="582"/>
      <c r="R32" s="582"/>
      <c r="S32" s="582"/>
      <c r="T32" s="582"/>
      <c r="U32" s="579"/>
      <c r="V32" s="609">
        <f>SUM(J32:U32)</f>
        <v>3121</v>
      </c>
      <c r="W32" s="610">
        <f>+V32/I32*100</f>
        <v>22.537550548815712</v>
      </c>
    </row>
    <row r="33" spans="1:23" ht="14.25">
      <c r="A33" s="577" t="s">
        <v>700</v>
      </c>
      <c r="B33" s="542" t="s">
        <v>701</v>
      </c>
      <c r="C33" s="356">
        <v>2055</v>
      </c>
      <c r="D33" s="357">
        <v>2198</v>
      </c>
      <c r="E33" s="357">
        <v>1947</v>
      </c>
      <c r="F33" s="357">
        <v>2115</v>
      </c>
      <c r="G33" s="357">
        <v>2251</v>
      </c>
      <c r="H33" s="357">
        <v>4291</v>
      </c>
      <c r="I33" s="609">
        <v>5442</v>
      </c>
      <c r="J33" s="579">
        <v>418</v>
      </c>
      <c r="K33" s="582">
        <v>362</v>
      </c>
      <c r="L33" s="582">
        <v>425</v>
      </c>
      <c r="M33" s="582"/>
      <c r="N33" s="582"/>
      <c r="O33" s="582"/>
      <c r="P33" s="582"/>
      <c r="Q33" s="582"/>
      <c r="R33" s="582"/>
      <c r="S33" s="582"/>
      <c r="T33" s="582"/>
      <c r="U33" s="579"/>
      <c r="V33" s="609">
        <f>SUM(J33:U33)</f>
        <v>1205</v>
      </c>
      <c r="W33" s="610">
        <f>+V33/I33*100</f>
        <v>22.142594634325615</v>
      </c>
    </row>
    <row r="34" spans="1:23" ht="14.25">
      <c r="A34" s="577" t="s">
        <v>661</v>
      </c>
      <c r="B34" s="578">
        <v>19</v>
      </c>
      <c r="C34" s="356">
        <v>0</v>
      </c>
      <c r="D34" s="357">
        <v>0</v>
      </c>
      <c r="E34" s="357">
        <v>0</v>
      </c>
      <c r="F34" s="357">
        <v>0</v>
      </c>
      <c r="G34" s="357">
        <v>0</v>
      </c>
      <c r="H34" s="357">
        <v>0</v>
      </c>
      <c r="I34" s="609"/>
      <c r="J34" s="579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79"/>
      <c r="V34" s="609">
        <f t="shared" si="0"/>
        <v>0</v>
      </c>
      <c r="W34" s="610" t="e">
        <f t="shared" si="1"/>
        <v>#DIV/0!</v>
      </c>
    </row>
    <row r="35" spans="1:23" ht="14.25">
      <c r="A35" s="577" t="s">
        <v>663</v>
      </c>
      <c r="B35" s="578">
        <v>25</v>
      </c>
      <c r="C35" s="356">
        <v>325</v>
      </c>
      <c r="D35" s="357">
        <v>186</v>
      </c>
      <c r="E35" s="357">
        <v>684</v>
      </c>
      <c r="F35" s="357">
        <v>661</v>
      </c>
      <c r="G35" s="357">
        <v>731</v>
      </c>
      <c r="H35" s="357">
        <v>1250</v>
      </c>
      <c r="I35" s="609">
        <v>1650</v>
      </c>
      <c r="J35" s="579">
        <v>143</v>
      </c>
      <c r="K35" s="582">
        <v>143</v>
      </c>
      <c r="L35" s="582">
        <v>153</v>
      </c>
      <c r="M35" s="582"/>
      <c r="N35" s="582"/>
      <c r="O35" s="582"/>
      <c r="P35" s="582"/>
      <c r="Q35" s="582"/>
      <c r="R35" s="582"/>
      <c r="S35" s="582"/>
      <c r="T35" s="582"/>
      <c r="U35" s="579"/>
      <c r="V35" s="609">
        <f t="shared" si="0"/>
        <v>439</v>
      </c>
      <c r="W35" s="610">
        <f t="shared" si="1"/>
        <v>26.606060606060606</v>
      </c>
    </row>
    <row r="36" spans="1:23" ht="15" thickBot="1">
      <c r="A36" s="558" t="s">
        <v>702</v>
      </c>
      <c r="B36" s="559"/>
      <c r="C36" s="362">
        <v>673</v>
      </c>
      <c r="D36" s="363">
        <v>506</v>
      </c>
      <c r="E36" s="363">
        <v>351</v>
      </c>
      <c r="F36" s="363">
        <v>1447</v>
      </c>
      <c r="G36" s="363">
        <v>282</v>
      </c>
      <c r="H36" s="363">
        <v>299</v>
      </c>
      <c r="I36" s="618">
        <v>363</v>
      </c>
      <c r="J36" s="619">
        <v>39</v>
      </c>
      <c r="K36" s="593">
        <v>5</v>
      </c>
      <c r="L36" s="593">
        <v>28</v>
      </c>
      <c r="M36" s="593"/>
      <c r="N36" s="593"/>
      <c r="O36" s="593"/>
      <c r="P36" s="593"/>
      <c r="Q36" s="593"/>
      <c r="R36" s="593"/>
      <c r="S36" s="593"/>
      <c r="T36" s="593"/>
      <c r="U36" s="593"/>
      <c r="V36" s="618">
        <f t="shared" si="0"/>
        <v>72</v>
      </c>
      <c r="W36" s="620">
        <f t="shared" si="1"/>
        <v>19.834710743801654</v>
      </c>
    </row>
    <row r="37" spans="1:23" ht="23.25" customHeight="1" thickBot="1">
      <c r="A37" s="621" t="s">
        <v>703</v>
      </c>
      <c r="B37" s="622">
        <v>31</v>
      </c>
      <c r="C37" s="623">
        <v>15929</v>
      </c>
      <c r="D37" s="624">
        <v>22086</v>
      </c>
      <c r="E37" s="624">
        <v>18046</v>
      </c>
      <c r="F37" s="624">
        <v>19764</v>
      </c>
      <c r="G37" s="624">
        <v>21093</v>
      </c>
      <c r="H37" s="624">
        <v>32758</v>
      </c>
      <c r="I37" s="624">
        <f>SUM(I26:I36)</f>
        <v>38969</v>
      </c>
      <c r="J37" s="623">
        <f>SUM(J26:J36)</f>
        <v>3368</v>
      </c>
      <c r="K37" s="625">
        <f>SUM(K26:K36)</f>
        <v>3148</v>
      </c>
      <c r="L37" s="626">
        <f>SUM(L26:L36)</f>
        <v>3004</v>
      </c>
      <c r="M37" s="626">
        <f>SUM(M26:M36)</f>
        <v>0</v>
      </c>
      <c r="N37" s="625">
        <f aca="true" t="shared" si="2" ref="N37:U37">SUM(N26:N36)</f>
        <v>0</v>
      </c>
      <c r="O37" s="625">
        <f t="shared" si="2"/>
        <v>0</v>
      </c>
      <c r="P37" s="625">
        <f t="shared" si="2"/>
        <v>0</v>
      </c>
      <c r="Q37" s="625">
        <f t="shared" si="2"/>
        <v>0</v>
      </c>
      <c r="R37" s="625">
        <f t="shared" si="2"/>
        <v>0</v>
      </c>
      <c r="S37" s="625">
        <f t="shared" si="2"/>
        <v>0</v>
      </c>
      <c r="T37" s="625">
        <f t="shared" si="2"/>
        <v>0</v>
      </c>
      <c r="U37" s="625">
        <f t="shared" si="2"/>
        <v>0</v>
      </c>
      <c r="V37" s="624">
        <f>SUM(J37:U37)</f>
        <v>9520</v>
      </c>
      <c r="W37" s="627">
        <f>+V37/I37*100</f>
        <v>24.429674869768277</v>
      </c>
    </row>
    <row r="38" spans="1:23" ht="14.25">
      <c r="A38" s="577" t="s">
        <v>669</v>
      </c>
      <c r="B38" s="578">
        <v>32</v>
      </c>
      <c r="C38" s="360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617">
        <v>0</v>
      </c>
      <c r="J38" s="579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79"/>
      <c r="V38" s="609">
        <f aca="true" t="shared" si="3" ref="V38:V43">SUM(J38:U38)</f>
        <v>0</v>
      </c>
      <c r="W38" s="610" t="e">
        <f aca="true" t="shared" si="4" ref="W38:W43">+V38/I38*100</f>
        <v>#DIV/0!</v>
      </c>
    </row>
    <row r="39" spans="1:23" ht="14.25">
      <c r="A39" s="577" t="s">
        <v>671</v>
      </c>
      <c r="B39" s="578">
        <v>33</v>
      </c>
      <c r="C39" s="356">
        <v>6369</v>
      </c>
      <c r="D39" s="357">
        <v>6426</v>
      </c>
      <c r="E39" s="357">
        <v>5515</v>
      </c>
      <c r="F39" s="357">
        <v>6589</v>
      </c>
      <c r="G39" s="357">
        <v>7664</v>
      </c>
      <c r="H39" s="357">
        <v>11227</v>
      </c>
      <c r="I39" s="609">
        <v>11826</v>
      </c>
      <c r="J39" s="579">
        <v>1715</v>
      </c>
      <c r="K39" s="582">
        <v>1041</v>
      </c>
      <c r="L39" s="582">
        <v>1108</v>
      </c>
      <c r="M39" s="582"/>
      <c r="N39" s="582"/>
      <c r="O39" s="582"/>
      <c r="P39" s="582"/>
      <c r="Q39" s="582"/>
      <c r="R39" s="582"/>
      <c r="S39" s="582"/>
      <c r="T39" s="582"/>
      <c r="U39" s="579"/>
      <c r="V39" s="609">
        <f t="shared" si="3"/>
        <v>3864</v>
      </c>
      <c r="W39" s="610">
        <f t="shared" si="4"/>
        <v>32.67376966007103</v>
      </c>
    </row>
    <row r="40" spans="1:23" ht="14.25">
      <c r="A40" s="577" t="s">
        <v>673</v>
      </c>
      <c r="B40" s="578">
        <v>34</v>
      </c>
      <c r="C40" s="356">
        <v>0</v>
      </c>
      <c r="D40" s="357">
        <v>0</v>
      </c>
      <c r="E40" s="357">
        <v>0</v>
      </c>
      <c r="F40" s="357">
        <v>0</v>
      </c>
      <c r="G40" s="357">
        <v>0</v>
      </c>
      <c r="H40" s="357">
        <v>4</v>
      </c>
      <c r="I40" s="609">
        <v>0</v>
      </c>
      <c r="J40" s="579">
        <v>2</v>
      </c>
      <c r="K40" s="582">
        <v>1</v>
      </c>
      <c r="L40" s="582">
        <v>2</v>
      </c>
      <c r="M40" s="582"/>
      <c r="N40" s="582"/>
      <c r="O40" s="582"/>
      <c r="P40" s="582"/>
      <c r="Q40" s="582"/>
      <c r="R40" s="582"/>
      <c r="S40" s="582"/>
      <c r="T40" s="582"/>
      <c r="U40" s="579"/>
      <c r="V40" s="609">
        <f t="shared" si="3"/>
        <v>5</v>
      </c>
      <c r="W40" s="610" t="e">
        <f t="shared" si="4"/>
        <v>#DIV/0!</v>
      </c>
    </row>
    <row r="41" spans="1:23" ht="14.25">
      <c r="A41" s="577" t="s">
        <v>675</v>
      </c>
      <c r="B41" s="578">
        <v>57</v>
      </c>
      <c r="C41" s="356">
        <v>8283</v>
      </c>
      <c r="D41" s="357">
        <v>15657</v>
      </c>
      <c r="E41" s="357">
        <v>12640</v>
      </c>
      <c r="F41" s="357">
        <v>11973</v>
      </c>
      <c r="G41" s="357">
        <v>13638</v>
      </c>
      <c r="H41" s="357">
        <v>21739</v>
      </c>
      <c r="I41" s="609">
        <v>27143</v>
      </c>
      <c r="J41" s="579">
        <v>3651</v>
      </c>
      <c r="K41" s="582">
        <v>1669</v>
      </c>
      <c r="L41" s="582">
        <v>2119</v>
      </c>
      <c r="M41" s="582"/>
      <c r="N41" s="582"/>
      <c r="O41" s="582"/>
      <c r="P41" s="582"/>
      <c r="Q41" s="582"/>
      <c r="R41" s="582"/>
      <c r="S41" s="582"/>
      <c r="T41" s="582"/>
      <c r="U41" s="579"/>
      <c r="V41" s="609">
        <f t="shared" si="3"/>
        <v>7439</v>
      </c>
      <c r="W41" s="610">
        <f t="shared" si="4"/>
        <v>27.40669785948495</v>
      </c>
    </row>
    <row r="42" spans="1:23" ht="15" thickBot="1">
      <c r="A42" s="558" t="s">
        <v>678</v>
      </c>
      <c r="B42" s="559"/>
      <c r="C42" s="364">
        <v>1270</v>
      </c>
      <c r="D42" s="365">
        <v>3</v>
      </c>
      <c r="E42" s="365">
        <v>0</v>
      </c>
      <c r="F42" s="365">
        <v>0</v>
      </c>
      <c r="G42" s="365">
        <v>0</v>
      </c>
      <c r="H42" s="365">
        <v>0</v>
      </c>
      <c r="I42" s="628"/>
      <c r="J42" s="619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609">
        <f t="shared" si="3"/>
        <v>0</v>
      </c>
      <c r="W42" s="610" t="e">
        <f t="shared" si="4"/>
        <v>#DIV/0!</v>
      </c>
    </row>
    <row r="43" spans="1:23" ht="20.25" customHeight="1" thickBot="1">
      <c r="A43" s="621" t="s">
        <v>680</v>
      </c>
      <c r="B43" s="622">
        <v>58</v>
      </c>
      <c r="C43" s="623">
        <v>15922</v>
      </c>
      <c r="D43" s="624">
        <v>22086</v>
      </c>
      <c r="E43" s="624">
        <v>18155</v>
      </c>
      <c r="F43" s="624">
        <v>18562</v>
      </c>
      <c r="G43" s="624">
        <v>21302</v>
      </c>
      <c r="H43" s="624">
        <v>32970</v>
      </c>
      <c r="I43" s="624">
        <f>SUM(I38:I42)</f>
        <v>38969</v>
      </c>
      <c r="J43" s="623">
        <f>SUM(J38:J42)</f>
        <v>5368</v>
      </c>
      <c r="K43" s="625">
        <f>SUM(K38:K42)</f>
        <v>2711</v>
      </c>
      <c r="L43" s="625">
        <f>SUM(L38:L42)</f>
        <v>3229</v>
      </c>
      <c r="M43" s="626">
        <f>SUM(M38:M42)</f>
        <v>0</v>
      </c>
      <c r="N43" s="625">
        <f aca="true" t="shared" si="5" ref="N43:U43">SUM(N38:N42)</f>
        <v>0</v>
      </c>
      <c r="O43" s="625">
        <f t="shared" si="5"/>
        <v>0</v>
      </c>
      <c r="P43" s="625">
        <f t="shared" si="5"/>
        <v>0</v>
      </c>
      <c r="Q43" s="625">
        <f t="shared" si="5"/>
        <v>0</v>
      </c>
      <c r="R43" s="625">
        <f t="shared" si="5"/>
        <v>0</v>
      </c>
      <c r="S43" s="625">
        <f t="shared" si="5"/>
        <v>0</v>
      </c>
      <c r="T43" s="625">
        <f t="shared" si="5"/>
        <v>0</v>
      </c>
      <c r="U43" s="625">
        <f t="shared" si="5"/>
        <v>0</v>
      </c>
      <c r="V43" s="624">
        <f t="shared" si="3"/>
        <v>11308</v>
      </c>
      <c r="W43" s="627">
        <f t="shared" si="4"/>
        <v>29.01793733480459</v>
      </c>
    </row>
    <row r="44" spans="1:23" ht="6.75" customHeight="1" thickBot="1">
      <c r="A44" s="558"/>
      <c r="B44" s="559"/>
      <c r="C44" s="629"/>
      <c r="D44" s="618"/>
      <c r="E44" s="618"/>
      <c r="F44" s="618"/>
      <c r="G44" s="618"/>
      <c r="H44" s="618"/>
      <c r="I44" s="618"/>
      <c r="J44" s="585"/>
      <c r="K44" s="593"/>
      <c r="L44" s="594"/>
      <c r="M44" s="594"/>
      <c r="N44" s="593"/>
      <c r="O44" s="593"/>
      <c r="P44" s="593"/>
      <c r="Q44" s="593"/>
      <c r="R44" s="593"/>
      <c r="S44" s="593"/>
      <c r="T44" s="593"/>
      <c r="U44" s="630"/>
      <c r="V44" s="618"/>
      <c r="W44" s="620"/>
    </row>
    <row r="45" spans="1:23" ht="17.25" customHeight="1" thickBot="1">
      <c r="A45" s="621" t="s">
        <v>682</v>
      </c>
      <c r="B45" s="622"/>
      <c r="C45" s="623">
        <v>7639</v>
      </c>
      <c r="D45" s="624">
        <v>6429</v>
      </c>
      <c r="E45" s="624">
        <v>5515</v>
      </c>
      <c r="F45" s="624">
        <v>6589</v>
      </c>
      <c r="G45" s="624">
        <v>7664</v>
      </c>
      <c r="H45" s="624">
        <v>11231</v>
      </c>
      <c r="I45" s="624">
        <f>+I43-I41</f>
        <v>11826</v>
      </c>
      <c r="J45" s="623">
        <f aca="true" t="shared" si="6" ref="J45:U45">+J43-J41</f>
        <v>1717</v>
      </c>
      <c r="K45" s="625">
        <f t="shared" si="6"/>
        <v>1042</v>
      </c>
      <c r="L45" s="625">
        <f t="shared" si="6"/>
        <v>1110</v>
      </c>
      <c r="M45" s="625">
        <f t="shared" si="6"/>
        <v>0</v>
      </c>
      <c r="N45" s="625">
        <f t="shared" si="6"/>
        <v>0</v>
      </c>
      <c r="O45" s="625">
        <f t="shared" si="6"/>
        <v>0</v>
      </c>
      <c r="P45" s="625">
        <f t="shared" si="6"/>
        <v>0</v>
      </c>
      <c r="Q45" s="625">
        <f t="shared" si="6"/>
        <v>0</v>
      </c>
      <c r="R45" s="625">
        <f t="shared" si="6"/>
        <v>0</v>
      </c>
      <c r="S45" s="625">
        <f t="shared" si="6"/>
        <v>0</v>
      </c>
      <c r="T45" s="625">
        <f t="shared" si="6"/>
        <v>0</v>
      </c>
      <c r="U45" s="631">
        <f t="shared" si="6"/>
        <v>0</v>
      </c>
      <c r="V45" s="624">
        <f>SUM(J45:U45)</f>
        <v>3869</v>
      </c>
      <c r="W45" s="627">
        <f>+V45/I45*100</f>
        <v>32.71604938271605</v>
      </c>
    </row>
    <row r="46" spans="1:23" ht="19.5" customHeight="1" thickBot="1">
      <c r="A46" s="621" t="s">
        <v>683</v>
      </c>
      <c r="B46" s="622">
        <v>59</v>
      </c>
      <c r="C46" s="623">
        <v>-7</v>
      </c>
      <c r="D46" s="624">
        <v>0</v>
      </c>
      <c r="E46" s="624">
        <v>109</v>
      </c>
      <c r="F46" s="624">
        <v>-1202</v>
      </c>
      <c r="G46" s="624">
        <v>209</v>
      </c>
      <c r="H46" s="624">
        <v>212</v>
      </c>
      <c r="I46" s="624">
        <f>+I43-I37</f>
        <v>0</v>
      </c>
      <c r="J46" s="623">
        <f aca="true" t="shared" si="7" ref="J46:U46">+J43-J37</f>
        <v>2000</v>
      </c>
      <c r="K46" s="625">
        <f t="shared" si="7"/>
        <v>-437</v>
      </c>
      <c r="L46" s="625">
        <f t="shared" si="7"/>
        <v>225</v>
      </c>
      <c r="M46" s="625">
        <f t="shared" si="7"/>
        <v>0</v>
      </c>
      <c r="N46" s="625">
        <f t="shared" si="7"/>
        <v>0</v>
      </c>
      <c r="O46" s="625">
        <f t="shared" si="7"/>
        <v>0</v>
      </c>
      <c r="P46" s="625">
        <f t="shared" si="7"/>
        <v>0</v>
      </c>
      <c r="Q46" s="625">
        <f t="shared" si="7"/>
        <v>0</v>
      </c>
      <c r="R46" s="625">
        <f t="shared" si="7"/>
        <v>0</v>
      </c>
      <c r="S46" s="625">
        <f t="shared" si="7"/>
        <v>0</v>
      </c>
      <c r="T46" s="625">
        <f t="shared" si="7"/>
        <v>0</v>
      </c>
      <c r="U46" s="626">
        <f t="shared" si="7"/>
        <v>0</v>
      </c>
      <c r="V46" s="624">
        <f>SUM(V43-V37)</f>
        <v>1788</v>
      </c>
      <c r="W46" s="627" t="e">
        <f>+V46/I46*100</f>
        <v>#DIV/0!</v>
      </c>
    </row>
    <row r="47" spans="1:23" ht="19.5" customHeight="1" thickBot="1">
      <c r="A47" s="621" t="s">
        <v>685</v>
      </c>
      <c r="B47" s="632" t="s">
        <v>704</v>
      </c>
      <c r="C47" s="623">
        <v>-8290</v>
      </c>
      <c r="D47" s="624">
        <v>-15657</v>
      </c>
      <c r="E47" s="624">
        <v>-12531</v>
      </c>
      <c r="F47" s="624">
        <v>-13175</v>
      </c>
      <c r="G47" s="624">
        <v>-13429</v>
      </c>
      <c r="H47" s="624">
        <v>-21527</v>
      </c>
      <c r="I47" s="624">
        <f>+I46-I41</f>
        <v>-27143</v>
      </c>
      <c r="J47" s="633">
        <f aca="true" t="shared" si="8" ref="J47:U47">+J46-J41</f>
        <v>-1651</v>
      </c>
      <c r="K47" s="625">
        <f t="shared" si="8"/>
        <v>-2106</v>
      </c>
      <c r="L47" s="625">
        <f t="shared" si="8"/>
        <v>-1894</v>
      </c>
      <c r="M47" s="625">
        <f t="shared" si="8"/>
        <v>0</v>
      </c>
      <c r="N47" s="625">
        <f t="shared" si="8"/>
        <v>0</v>
      </c>
      <c r="O47" s="625">
        <f t="shared" si="8"/>
        <v>0</v>
      </c>
      <c r="P47" s="625">
        <f t="shared" si="8"/>
        <v>0</v>
      </c>
      <c r="Q47" s="625">
        <f t="shared" si="8"/>
        <v>0</v>
      </c>
      <c r="R47" s="625">
        <f t="shared" si="8"/>
        <v>0</v>
      </c>
      <c r="S47" s="625">
        <f t="shared" si="8"/>
        <v>0</v>
      </c>
      <c r="T47" s="625">
        <f t="shared" si="8"/>
        <v>0</v>
      </c>
      <c r="U47" s="631">
        <f t="shared" si="8"/>
        <v>0</v>
      </c>
      <c r="V47" s="624">
        <f>SUM(J47:U47)</f>
        <v>-5651</v>
      </c>
      <c r="W47" s="627">
        <f>+V47/I47*100</f>
        <v>20.819364108609957</v>
      </c>
    </row>
    <row r="49" ht="12.75">
      <c r="B49" s="634"/>
    </row>
  </sheetData>
  <sheetProtection/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2.28125" style="43" customWidth="1"/>
    <col min="2" max="2" width="10.57421875" style="43" customWidth="1"/>
    <col min="3" max="3" width="14.00390625" style="43" customWidth="1"/>
    <col min="4" max="5" width="0" style="43" hidden="1" customWidth="1"/>
    <col min="6" max="7" width="9.140625" style="43" hidden="1" customWidth="1"/>
    <col min="8" max="8" width="9.140625" style="43" customWidth="1"/>
    <col min="9" max="9" width="10.28125" style="43" customWidth="1"/>
    <col min="10" max="12" width="9.140625" style="43" customWidth="1"/>
    <col min="13" max="13" width="0" style="43" hidden="1" customWidth="1"/>
    <col min="14" max="14" width="9.140625" style="43" hidden="1" customWidth="1"/>
    <col min="15" max="21" width="0" style="43" hidden="1" customWidth="1"/>
    <col min="22" max="23" width="10.28125" style="43" customWidth="1"/>
    <col min="24" max="16384" width="9.140625" style="43" customWidth="1"/>
  </cols>
  <sheetData>
    <row r="1" spans="1:9" s="130" customFormat="1" ht="15.75">
      <c r="A1" s="649" t="s">
        <v>687</v>
      </c>
      <c r="B1" s="649"/>
      <c r="C1" s="649"/>
      <c r="D1" s="649"/>
      <c r="E1" s="649"/>
      <c r="F1" s="649"/>
      <c r="G1" s="649"/>
      <c r="H1" s="649"/>
      <c r="I1" s="649"/>
    </row>
    <row r="2" spans="1:9" ht="18">
      <c r="A2" s="699" t="s">
        <v>688</v>
      </c>
      <c r="B2" s="544"/>
      <c r="I2" s="543"/>
    </row>
    <row r="3" spans="1:9" ht="12.75">
      <c r="A3" s="543"/>
      <c r="B3" s="543"/>
      <c r="I3" s="543"/>
    </row>
    <row r="4" spans="9:15" ht="13.5" thickBot="1">
      <c r="I4" s="543"/>
      <c r="M4" s="700"/>
      <c r="N4" s="700"/>
      <c r="O4" s="700"/>
    </row>
    <row r="5" spans="1:15" ht="16.5" thickBot="1">
      <c r="A5" s="649" t="s">
        <v>584</v>
      </c>
      <c r="B5" s="649"/>
      <c r="C5" s="701" t="s">
        <v>705</v>
      </c>
      <c r="D5" s="650"/>
      <c r="E5" s="650"/>
      <c r="F5" s="650"/>
      <c r="G5" s="651"/>
      <c r="H5" s="652"/>
      <c r="I5" s="538"/>
      <c r="M5" s="700"/>
      <c r="N5" s="700"/>
      <c r="O5" s="700"/>
    </row>
    <row r="6" spans="1:9" ht="13.5" thickBot="1">
      <c r="A6" s="648" t="s">
        <v>586</v>
      </c>
      <c r="B6" s="648"/>
      <c r="I6" s="543"/>
    </row>
    <row r="7" spans="1:23" ht="15.75">
      <c r="A7" s="653"/>
      <c r="B7" s="654"/>
      <c r="C7" s="702"/>
      <c r="D7" s="547"/>
      <c r="E7" s="547"/>
      <c r="F7" s="547"/>
      <c r="G7" s="547"/>
      <c r="H7" s="547"/>
      <c r="I7" s="703" t="s">
        <v>31</v>
      </c>
      <c r="J7" s="655"/>
      <c r="K7" s="656"/>
      <c r="L7" s="656"/>
      <c r="M7" s="656"/>
      <c r="N7" s="656"/>
      <c r="O7" s="704"/>
      <c r="P7" s="656"/>
      <c r="Q7" s="656"/>
      <c r="R7" s="656"/>
      <c r="S7" s="656"/>
      <c r="T7" s="656"/>
      <c r="U7" s="656"/>
      <c r="V7" s="705" t="s">
        <v>588</v>
      </c>
      <c r="W7" s="703" t="s">
        <v>589</v>
      </c>
    </row>
    <row r="8" spans="1:23" ht="13.5" thickBot="1">
      <c r="A8" s="706" t="s">
        <v>29</v>
      </c>
      <c r="B8" s="707"/>
      <c r="C8" s="708"/>
      <c r="D8" s="553" t="s">
        <v>591</v>
      </c>
      <c r="E8" s="553" t="s">
        <v>592</v>
      </c>
      <c r="F8" s="709" t="s">
        <v>706</v>
      </c>
      <c r="G8" s="709" t="s">
        <v>707</v>
      </c>
      <c r="H8" s="709" t="s">
        <v>708</v>
      </c>
      <c r="I8" s="710">
        <v>2015</v>
      </c>
      <c r="J8" s="657" t="s">
        <v>598</v>
      </c>
      <c r="K8" s="658" t="s">
        <v>599</v>
      </c>
      <c r="L8" s="658" t="s">
        <v>600</v>
      </c>
      <c r="M8" s="658" t="s">
        <v>601</v>
      </c>
      <c r="N8" s="658" t="s">
        <v>602</v>
      </c>
      <c r="O8" s="658" t="s">
        <v>603</v>
      </c>
      <c r="P8" s="658" t="s">
        <v>604</v>
      </c>
      <c r="Q8" s="658" t="s">
        <v>605</v>
      </c>
      <c r="R8" s="658" t="s">
        <v>606</v>
      </c>
      <c r="S8" s="658" t="s">
        <v>607</v>
      </c>
      <c r="T8" s="658" t="s">
        <v>608</v>
      </c>
      <c r="U8" s="657" t="s">
        <v>609</v>
      </c>
      <c r="V8" s="709" t="s">
        <v>610</v>
      </c>
      <c r="W8" s="710" t="s">
        <v>611</v>
      </c>
    </row>
    <row r="9" spans="1:23" ht="16.5">
      <c r="A9" s="659" t="s">
        <v>709</v>
      </c>
      <c r="B9" s="711"/>
      <c r="C9" s="712"/>
      <c r="D9" s="713">
        <v>22</v>
      </c>
      <c r="E9" s="713">
        <v>23</v>
      </c>
      <c r="F9" s="637">
        <v>21</v>
      </c>
      <c r="G9" s="637">
        <v>21</v>
      </c>
      <c r="H9" s="638">
        <v>21</v>
      </c>
      <c r="I9" s="714">
        <v>21</v>
      </c>
      <c r="J9" s="660">
        <v>21</v>
      </c>
      <c r="K9" s="661">
        <v>21</v>
      </c>
      <c r="L9" s="661">
        <v>21</v>
      </c>
      <c r="M9" s="661"/>
      <c r="N9" s="642"/>
      <c r="O9" s="642"/>
      <c r="P9" s="639"/>
      <c r="Q9" s="639"/>
      <c r="R9" s="639"/>
      <c r="S9" s="639"/>
      <c r="T9" s="639"/>
      <c r="U9" s="639"/>
      <c r="V9" s="715" t="s">
        <v>613</v>
      </c>
      <c r="W9" s="716" t="s">
        <v>613</v>
      </c>
    </row>
    <row r="10" spans="1:23" ht="17.25" thickBot="1">
      <c r="A10" s="662" t="s">
        <v>710</v>
      </c>
      <c r="B10" s="717"/>
      <c r="C10" s="718"/>
      <c r="D10" s="719">
        <v>20.91</v>
      </c>
      <c r="E10" s="719">
        <v>21.91</v>
      </c>
      <c r="F10" s="663">
        <v>20.4</v>
      </c>
      <c r="G10" s="663">
        <v>20.4</v>
      </c>
      <c r="H10" s="664">
        <v>20.4</v>
      </c>
      <c r="I10" s="720">
        <v>20.4</v>
      </c>
      <c r="J10" s="665">
        <v>20.4</v>
      </c>
      <c r="K10" s="666">
        <v>20.4</v>
      </c>
      <c r="L10" s="667">
        <v>20.4</v>
      </c>
      <c r="M10" s="667"/>
      <c r="N10" s="666"/>
      <c r="O10" s="666"/>
      <c r="P10" s="668"/>
      <c r="Q10" s="668"/>
      <c r="R10" s="668"/>
      <c r="S10" s="668"/>
      <c r="T10" s="668"/>
      <c r="U10" s="664"/>
      <c r="V10" s="721"/>
      <c r="W10" s="722" t="s">
        <v>613</v>
      </c>
    </row>
    <row r="11" spans="1:23" ht="16.5">
      <c r="A11" s="669" t="s">
        <v>711</v>
      </c>
      <c r="B11" s="711"/>
      <c r="C11" s="670" t="s">
        <v>712</v>
      </c>
      <c r="D11" s="723">
        <v>4630</v>
      </c>
      <c r="E11" s="723">
        <v>5103</v>
      </c>
      <c r="F11" s="643">
        <v>6741</v>
      </c>
      <c r="G11" s="643">
        <v>6928</v>
      </c>
      <c r="H11" s="671">
        <v>6931</v>
      </c>
      <c r="I11" s="724" t="s">
        <v>613</v>
      </c>
      <c r="J11" s="671">
        <v>6931</v>
      </c>
      <c r="K11" s="672">
        <v>6931</v>
      </c>
      <c r="L11" s="672">
        <v>6931</v>
      </c>
      <c r="M11" s="673"/>
      <c r="N11" s="674"/>
      <c r="O11" s="674"/>
      <c r="P11" s="674"/>
      <c r="Q11" s="674"/>
      <c r="R11" s="674"/>
      <c r="S11" s="674"/>
      <c r="T11" s="674"/>
      <c r="U11" s="671"/>
      <c r="V11" s="724" t="s">
        <v>613</v>
      </c>
      <c r="W11" s="725" t="s">
        <v>613</v>
      </c>
    </row>
    <row r="12" spans="1:23" ht="16.5">
      <c r="A12" s="669" t="s">
        <v>691</v>
      </c>
      <c r="B12" s="726"/>
      <c r="C12" s="670" t="s">
        <v>713</v>
      </c>
      <c r="D12" s="727">
        <v>3811</v>
      </c>
      <c r="E12" s="727">
        <v>4577</v>
      </c>
      <c r="F12" s="644">
        <v>6492</v>
      </c>
      <c r="G12" s="644">
        <v>6744</v>
      </c>
      <c r="H12" s="671">
        <v>6806</v>
      </c>
      <c r="I12" s="724" t="s">
        <v>613</v>
      </c>
      <c r="J12" s="675">
        <v>6811</v>
      </c>
      <c r="K12" s="676">
        <v>6815</v>
      </c>
      <c r="L12" s="676">
        <v>6820</v>
      </c>
      <c r="M12" s="677"/>
      <c r="N12" s="674"/>
      <c r="O12" s="674"/>
      <c r="P12" s="674"/>
      <c r="Q12" s="674"/>
      <c r="R12" s="674"/>
      <c r="S12" s="674"/>
      <c r="T12" s="674"/>
      <c r="U12" s="671"/>
      <c r="V12" s="724" t="s">
        <v>613</v>
      </c>
      <c r="W12" s="725" t="s">
        <v>613</v>
      </c>
    </row>
    <row r="13" spans="1:23" ht="16.5">
      <c r="A13" s="669" t="s">
        <v>621</v>
      </c>
      <c r="B13" s="711"/>
      <c r="C13" s="670" t="s">
        <v>714</v>
      </c>
      <c r="D13" s="727">
        <v>0</v>
      </c>
      <c r="E13" s="727">
        <v>0</v>
      </c>
      <c r="F13" s="644">
        <v>58</v>
      </c>
      <c r="G13" s="644">
        <v>51</v>
      </c>
      <c r="H13" s="671">
        <v>63</v>
      </c>
      <c r="I13" s="724" t="s">
        <v>613</v>
      </c>
      <c r="J13" s="675">
        <v>63</v>
      </c>
      <c r="K13" s="676">
        <v>63</v>
      </c>
      <c r="L13" s="677">
        <v>70</v>
      </c>
      <c r="M13" s="677"/>
      <c r="N13" s="674"/>
      <c r="O13" s="674"/>
      <c r="P13" s="674"/>
      <c r="Q13" s="674"/>
      <c r="R13" s="674"/>
      <c r="S13" s="674"/>
      <c r="T13" s="674"/>
      <c r="U13" s="671"/>
      <c r="V13" s="724" t="s">
        <v>613</v>
      </c>
      <c r="W13" s="725" t="s">
        <v>613</v>
      </c>
    </row>
    <row r="14" spans="1:23" ht="16.5">
      <c r="A14" s="669" t="s">
        <v>624</v>
      </c>
      <c r="B14" s="726"/>
      <c r="C14" s="670" t="s">
        <v>715</v>
      </c>
      <c r="D14" s="727">
        <v>0</v>
      </c>
      <c r="E14" s="727">
        <v>0</v>
      </c>
      <c r="F14" s="644">
        <v>583</v>
      </c>
      <c r="G14" s="644">
        <v>634</v>
      </c>
      <c r="H14" s="671">
        <v>591</v>
      </c>
      <c r="I14" s="724" t="s">
        <v>613</v>
      </c>
      <c r="J14" s="675">
        <v>8672</v>
      </c>
      <c r="K14" s="676">
        <v>8112</v>
      </c>
      <c r="L14" s="677">
        <v>6566</v>
      </c>
      <c r="M14" s="677"/>
      <c r="N14" s="674"/>
      <c r="O14" s="674"/>
      <c r="P14" s="674"/>
      <c r="Q14" s="674"/>
      <c r="R14" s="674"/>
      <c r="S14" s="674"/>
      <c r="T14" s="674"/>
      <c r="U14" s="671"/>
      <c r="V14" s="724" t="s">
        <v>613</v>
      </c>
      <c r="W14" s="725" t="s">
        <v>613</v>
      </c>
    </row>
    <row r="15" spans="1:23" ht="17.25" thickBot="1">
      <c r="A15" s="659" t="s">
        <v>626</v>
      </c>
      <c r="B15" s="711"/>
      <c r="C15" s="678" t="s">
        <v>716</v>
      </c>
      <c r="D15" s="728">
        <v>869</v>
      </c>
      <c r="E15" s="728">
        <v>1024</v>
      </c>
      <c r="F15" s="640">
        <v>1222</v>
      </c>
      <c r="G15" s="640">
        <v>1372</v>
      </c>
      <c r="H15" s="641">
        <v>1597</v>
      </c>
      <c r="I15" s="715" t="s">
        <v>613</v>
      </c>
      <c r="J15" s="679">
        <v>1541</v>
      </c>
      <c r="K15" s="642">
        <v>1699</v>
      </c>
      <c r="L15" s="661">
        <v>2544</v>
      </c>
      <c r="M15" s="661"/>
      <c r="N15" s="642"/>
      <c r="O15" s="642"/>
      <c r="P15" s="642"/>
      <c r="Q15" s="642"/>
      <c r="R15" s="642"/>
      <c r="S15" s="642"/>
      <c r="T15" s="642"/>
      <c r="U15" s="642"/>
      <c r="V15" s="715" t="s">
        <v>613</v>
      </c>
      <c r="W15" s="716" t="s">
        <v>613</v>
      </c>
    </row>
    <row r="16" spans="1:23" ht="17.25" thickBot="1">
      <c r="A16" s="729" t="s">
        <v>629</v>
      </c>
      <c r="B16" s="730"/>
      <c r="C16" s="693"/>
      <c r="D16" s="731">
        <v>1838</v>
      </c>
      <c r="E16" s="731">
        <v>1811</v>
      </c>
      <c r="F16" s="732">
        <v>2295</v>
      </c>
      <c r="G16" s="732">
        <v>972</v>
      </c>
      <c r="H16" s="733">
        <v>9916</v>
      </c>
      <c r="I16" s="734" t="s">
        <v>613</v>
      </c>
      <c r="J16" s="733">
        <v>17942</v>
      </c>
      <c r="K16" s="735">
        <v>17540</v>
      </c>
      <c r="L16" s="736">
        <v>16845</v>
      </c>
      <c r="M16" s="736"/>
      <c r="N16" s="735"/>
      <c r="O16" s="735"/>
      <c r="P16" s="735"/>
      <c r="Q16" s="735"/>
      <c r="R16" s="735"/>
      <c r="S16" s="735"/>
      <c r="T16" s="735"/>
      <c r="U16" s="733"/>
      <c r="V16" s="734" t="s">
        <v>613</v>
      </c>
      <c r="W16" s="737" t="s">
        <v>613</v>
      </c>
    </row>
    <row r="17" spans="1:23" ht="16.5">
      <c r="A17" s="659" t="s">
        <v>717</v>
      </c>
      <c r="B17" s="711"/>
      <c r="C17" s="678" t="s">
        <v>718</v>
      </c>
      <c r="D17" s="728">
        <v>833</v>
      </c>
      <c r="E17" s="728">
        <v>540</v>
      </c>
      <c r="F17" s="640">
        <v>293</v>
      </c>
      <c r="G17" s="640">
        <v>212</v>
      </c>
      <c r="H17" s="641">
        <v>139</v>
      </c>
      <c r="I17" s="715" t="s">
        <v>613</v>
      </c>
      <c r="J17" s="679">
        <v>133</v>
      </c>
      <c r="K17" s="642">
        <v>127</v>
      </c>
      <c r="L17" s="661">
        <v>121</v>
      </c>
      <c r="M17" s="661"/>
      <c r="N17" s="642"/>
      <c r="O17" s="642"/>
      <c r="P17" s="642"/>
      <c r="Q17" s="642"/>
      <c r="R17" s="642"/>
      <c r="S17" s="642"/>
      <c r="T17" s="642"/>
      <c r="U17" s="642"/>
      <c r="V17" s="715" t="s">
        <v>613</v>
      </c>
      <c r="W17" s="716" t="s">
        <v>613</v>
      </c>
    </row>
    <row r="18" spans="1:23" ht="16.5">
      <c r="A18" s="669" t="s">
        <v>719</v>
      </c>
      <c r="B18" s="726"/>
      <c r="C18" s="670" t="s">
        <v>720</v>
      </c>
      <c r="D18" s="723">
        <v>584</v>
      </c>
      <c r="E18" s="723">
        <v>483</v>
      </c>
      <c r="F18" s="644">
        <v>698</v>
      </c>
      <c r="G18" s="644">
        <v>853</v>
      </c>
      <c r="H18" s="671">
        <v>1011</v>
      </c>
      <c r="I18" s="724" t="s">
        <v>613</v>
      </c>
      <c r="J18" s="671">
        <v>986</v>
      </c>
      <c r="K18" s="674">
        <v>1034</v>
      </c>
      <c r="L18" s="673">
        <v>1042</v>
      </c>
      <c r="M18" s="673"/>
      <c r="N18" s="674"/>
      <c r="O18" s="674"/>
      <c r="P18" s="674"/>
      <c r="Q18" s="674"/>
      <c r="R18" s="674"/>
      <c r="S18" s="674"/>
      <c r="T18" s="674"/>
      <c r="U18" s="671"/>
      <c r="V18" s="724" t="s">
        <v>613</v>
      </c>
      <c r="W18" s="725" t="s">
        <v>613</v>
      </c>
    </row>
    <row r="19" spans="1:23" ht="16.5">
      <c r="A19" s="669" t="s">
        <v>635</v>
      </c>
      <c r="B19" s="726"/>
      <c r="C19" s="670" t="s">
        <v>721</v>
      </c>
      <c r="D19" s="727">
        <v>0</v>
      </c>
      <c r="E19" s="727">
        <v>0</v>
      </c>
      <c r="F19" s="644">
        <v>0</v>
      </c>
      <c r="G19" s="644">
        <v>0</v>
      </c>
      <c r="H19" s="671">
        <v>0</v>
      </c>
      <c r="I19" s="724" t="s">
        <v>613</v>
      </c>
      <c r="J19" s="675">
        <v>0</v>
      </c>
      <c r="K19" s="676">
        <v>0</v>
      </c>
      <c r="L19" s="677">
        <v>0</v>
      </c>
      <c r="M19" s="677"/>
      <c r="N19" s="674"/>
      <c r="O19" s="674"/>
      <c r="P19" s="674"/>
      <c r="Q19" s="674"/>
      <c r="R19" s="674"/>
      <c r="S19" s="674"/>
      <c r="T19" s="674"/>
      <c r="U19" s="671"/>
      <c r="V19" s="724" t="s">
        <v>613</v>
      </c>
      <c r="W19" s="725" t="s">
        <v>613</v>
      </c>
    </row>
    <row r="20" spans="1:23" ht="16.5">
      <c r="A20" s="669" t="s">
        <v>637</v>
      </c>
      <c r="B20" s="711"/>
      <c r="C20" s="670" t="s">
        <v>722</v>
      </c>
      <c r="D20" s="727">
        <v>225</v>
      </c>
      <c r="E20" s="727">
        <v>259</v>
      </c>
      <c r="F20" s="644">
        <v>1125</v>
      </c>
      <c r="G20" s="644">
        <v>1160</v>
      </c>
      <c r="H20" s="671">
        <v>1202</v>
      </c>
      <c r="I20" s="724" t="s">
        <v>613</v>
      </c>
      <c r="J20" s="675">
        <v>9129</v>
      </c>
      <c r="K20" s="676">
        <v>8668</v>
      </c>
      <c r="L20" s="677">
        <v>7332</v>
      </c>
      <c r="M20" s="677"/>
      <c r="N20" s="674"/>
      <c r="O20" s="674"/>
      <c r="P20" s="674"/>
      <c r="Q20" s="674"/>
      <c r="R20" s="674"/>
      <c r="S20" s="674"/>
      <c r="T20" s="674"/>
      <c r="U20" s="671"/>
      <c r="V20" s="724" t="s">
        <v>613</v>
      </c>
      <c r="W20" s="725" t="s">
        <v>613</v>
      </c>
    </row>
    <row r="21" spans="1:23" ht="17.25" thickBot="1">
      <c r="A21" s="669" t="s">
        <v>639</v>
      </c>
      <c r="B21" s="717"/>
      <c r="C21" s="670" t="s">
        <v>723</v>
      </c>
      <c r="D21" s="727">
        <v>0</v>
      </c>
      <c r="E21" s="727">
        <v>0</v>
      </c>
      <c r="F21" s="680">
        <v>0</v>
      </c>
      <c r="G21" s="680">
        <v>0</v>
      </c>
      <c r="H21" s="671">
        <v>0</v>
      </c>
      <c r="I21" s="738" t="s">
        <v>613</v>
      </c>
      <c r="J21" s="675">
        <v>0</v>
      </c>
      <c r="K21" s="676">
        <v>0</v>
      </c>
      <c r="L21" s="677">
        <v>0</v>
      </c>
      <c r="M21" s="677"/>
      <c r="N21" s="674"/>
      <c r="O21" s="674"/>
      <c r="P21" s="674"/>
      <c r="Q21" s="674"/>
      <c r="R21" s="674"/>
      <c r="S21" s="674"/>
      <c r="T21" s="674"/>
      <c r="U21" s="671"/>
      <c r="V21" s="724" t="s">
        <v>613</v>
      </c>
      <c r="W21" s="725" t="s">
        <v>613</v>
      </c>
    </row>
    <row r="22" spans="1:23" ht="16.5">
      <c r="A22" s="681" t="s">
        <v>641</v>
      </c>
      <c r="B22" s="711"/>
      <c r="C22" s="682"/>
      <c r="D22" s="739">
        <v>6805</v>
      </c>
      <c r="E22" s="739">
        <v>6979</v>
      </c>
      <c r="F22" s="643">
        <v>8465</v>
      </c>
      <c r="G22" s="643">
        <v>8627</v>
      </c>
      <c r="H22" s="643">
        <v>8636</v>
      </c>
      <c r="I22" s="740">
        <v>8796</v>
      </c>
      <c r="J22" s="683">
        <v>600</v>
      </c>
      <c r="K22" s="672">
        <v>610</v>
      </c>
      <c r="L22" s="672">
        <v>1368</v>
      </c>
      <c r="M22" s="672"/>
      <c r="N22" s="672"/>
      <c r="O22" s="672"/>
      <c r="P22" s="672"/>
      <c r="Q22" s="672"/>
      <c r="R22" s="672"/>
      <c r="S22" s="672"/>
      <c r="T22" s="672"/>
      <c r="U22" s="683"/>
      <c r="V22" s="741">
        <f>SUM(J22:U22)</f>
        <v>2578</v>
      </c>
      <c r="W22" s="742">
        <f>+V22/I22*100</f>
        <v>29.308776716689405</v>
      </c>
    </row>
    <row r="23" spans="1:23" ht="16.5">
      <c r="A23" s="669" t="s">
        <v>643</v>
      </c>
      <c r="B23" s="726"/>
      <c r="C23" s="684"/>
      <c r="D23" s="723"/>
      <c r="E23" s="723"/>
      <c r="F23" s="644">
        <v>0</v>
      </c>
      <c r="G23" s="644">
        <v>0</v>
      </c>
      <c r="H23" s="644">
        <v>0</v>
      </c>
      <c r="I23" s="743">
        <v>0</v>
      </c>
      <c r="J23" s="671">
        <v>0</v>
      </c>
      <c r="K23" s="674">
        <v>0</v>
      </c>
      <c r="L23" s="674">
        <v>0</v>
      </c>
      <c r="M23" s="674"/>
      <c r="N23" s="674"/>
      <c r="O23" s="674"/>
      <c r="P23" s="674"/>
      <c r="Q23" s="674"/>
      <c r="R23" s="674"/>
      <c r="S23" s="674"/>
      <c r="T23" s="674"/>
      <c r="U23" s="671"/>
      <c r="V23" s="744">
        <f>SUM(J23:U23)</f>
        <v>0</v>
      </c>
      <c r="W23" s="745" t="e">
        <f>+V23/I23*100</f>
        <v>#DIV/0!</v>
      </c>
    </row>
    <row r="24" spans="1:23" ht="17.25" thickBot="1">
      <c r="A24" s="685" t="s">
        <v>645</v>
      </c>
      <c r="B24" s="711"/>
      <c r="C24" s="686"/>
      <c r="D24" s="746">
        <v>6505</v>
      </c>
      <c r="E24" s="746">
        <v>6369</v>
      </c>
      <c r="F24" s="645">
        <v>6700</v>
      </c>
      <c r="G24" s="645">
        <v>7040</v>
      </c>
      <c r="H24" s="645">
        <v>7080</v>
      </c>
      <c r="I24" s="747">
        <v>7280</v>
      </c>
      <c r="J24" s="687">
        <v>600</v>
      </c>
      <c r="K24" s="688">
        <v>610</v>
      </c>
      <c r="L24" s="688">
        <v>610</v>
      </c>
      <c r="M24" s="688"/>
      <c r="N24" s="688"/>
      <c r="O24" s="688"/>
      <c r="P24" s="688"/>
      <c r="Q24" s="688"/>
      <c r="R24" s="688"/>
      <c r="S24" s="688"/>
      <c r="T24" s="688"/>
      <c r="U24" s="687"/>
      <c r="V24" s="748">
        <f>SUM(J24:U24)</f>
        <v>1820</v>
      </c>
      <c r="W24" s="749">
        <f>+V24/I24*100</f>
        <v>25</v>
      </c>
    </row>
    <row r="25" spans="1:23" ht="16.5">
      <c r="A25" s="669" t="s">
        <v>646</v>
      </c>
      <c r="B25" s="689" t="s">
        <v>724</v>
      </c>
      <c r="C25" s="670" t="s">
        <v>725</v>
      </c>
      <c r="D25" s="723">
        <v>2275</v>
      </c>
      <c r="E25" s="723">
        <v>2131</v>
      </c>
      <c r="F25" s="644">
        <v>1387</v>
      </c>
      <c r="G25" s="644">
        <v>1447</v>
      </c>
      <c r="H25" s="644">
        <v>1341</v>
      </c>
      <c r="I25" s="750">
        <v>1084</v>
      </c>
      <c r="J25" s="671">
        <v>72</v>
      </c>
      <c r="K25" s="674">
        <v>115</v>
      </c>
      <c r="L25" s="674">
        <v>42</v>
      </c>
      <c r="M25" s="674"/>
      <c r="N25" s="674"/>
      <c r="O25" s="674"/>
      <c r="P25" s="674"/>
      <c r="Q25" s="674"/>
      <c r="R25" s="674"/>
      <c r="S25" s="674"/>
      <c r="T25" s="674"/>
      <c r="U25" s="671"/>
      <c r="V25" s="744">
        <f aca="true" t="shared" si="0" ref="V25:V35">SUM(J25:U25)</f>
        <v>229</v>
      </c>
      <c r="W25" s="745">
        <f aca="true" t="shared" si="1" ref="W25:W35">+V25/I25*100</f>
        <v>21.125461254612546</v>
      </c>
    </row>
    <row r="26" spans="1:23" ht="16.5">
      <c r="A26" s="669" t="s">
        <v>648</v>
      </c>
      <c r="B26" s="690" t="s">
        <v>726</v>
      </c>
      <c r="C26" s="670" t="s">
        <v>727</v>
      </c>
      <c r="D26" s="727">
        <v>269</v>
      </c>
      <c r="E26" s="727">
        <v>415</v>
      </c>
      <c r="F26" s="646">
        <v>791</v>
      </c>
      <c r="G26" s="646">
        <v>833</v>
      </c>
      <c r="H26" s="646">
        <v>805</v>
      </c>
      <c r="I26" s="743">
        <v>810</v>
      </c>
      <c r="J26" s="671">
        <v>9</v>
      </c>
      <c r="K26" s="674">
        <v>7</v>
      </c>
      <c r="L26" s="674">
        <v>145</v>
      </c>
      <c r="M26" s="674"/>
      <c r="N26" s="674"/>
      <c r="O26" s="674"/>
      <c r="P26" s="674"/>
      <c r="Q26" s="674"/>
      <c r="R26" s="674"/>
      <c r="S26" s="674"/>
      <c r="T26" s="674"/>
      <c r="U26" s="671"/>
      <c r="V26" s="744">
        <f t="shared" si="0"/>
        <v>161</v>
      </c>
      <c r="W26" s="745">
        <f t="shared" si="1"/>
        <v>19.876543209876544</v>
      </c>
    </row>
    <row r="27" spans="1:23" ht="16.5">
      <c r="A27" s="669" t="s">
        <v>650</v>
      </c>
      <c r="B27" s="691" t="s">
        <v>728</v>
      </c>
      <c r="C27" s="670" t="s">
        <v>729</v>
      </c>
      <c r="D27" s="727">
        <v>0</v>
      </c>
      <c r="E27" s="727">
        <v>1</v>
      </c>
      <c r="F27" s="646">
        <v>0</v>
      </c>
      <c r="G27" s="646">
        <v>0</v>
      </c>
      <c r="H27" s="646">
        <v>0</v>
      </c>
      <c r="I27" s="743">
        <v>0</v>
      </c>
      <c r="J27" s="671">
        <v>0</v>
      </c>
      <c r="K27" s="674">
        <v>0</v>
      </c>
      <c r="L27" s="674">
        <v>0</v>
      </c>
      <c r="M27" s="674"/>
      <c r="N27" s="674"/>
      <c r="O27" s="674"/>
      <c r="P27" s="674"/>
      <c r="Q27" s="674"/>
      <c r="R27" s="674"/>
      <c r="S27" s="674"/>
      <c r="T27" s="674"/>
      <c r="U27" s="671"/>
      <c r="V27" s="744">
        <f t="shared" si="0"/>
        <v>0</v>
      </c>
      <c r="W27" s="745" t="e">
        <f t="shared" si="1"/>
        <v>#DIV/0!</v>
      </c>
    </row>
    <row r="28" spans="1:23" ht="16.5">
      <c r="A28" s="669" t="s">
        <v>652</v>
      </c>
      <c r="B28" s="691" t="s">
        <v>730</v>
      </c>
      <c r="C28" s="670" t="s">
        <v>731</v>
      </c>
      <c r="D28" s="727">
        <v>582</v>
      </c>
      <c r="E28" s="727">
        <v>430</v>
      </c>
      <c r="F28" s="646">
        <v>160</v>
      </c>
      <c r="G28" s="646">
        <v>28</v>
      </c>
      <c r="H28" s="646">
        <v>29</v>
      </c>
      <c r="I28" s="743">
        <v>51</v>
      </c>
      <c r="J28" s="671">
        <v>5</v>
      </c>
      <c r="K28" s="674">
        <v>5</v>
      </c>
      <c r="L28" s="674">
        <v>0</v>
      </c>
      <c r="M28" s="674"/>
      <c r="N28" s="674"/>
      <c r="O28" s="674"/>
      <c r="P28" s="674"/>
      <c r="Q28" s="674"/>
      <c r="R28" s="674"/>
      <c r="S28" s="674"/>
      <c r="T28" s="674"/>
      <c r="U28" s="671"/>
      <c r="V28" s="744">
        <f t="shared" si="0"/>
        <v>10</v>
      </c>
      <c r="W28" s="745">
        <f t="shared" si="1"/>
        <v>19.607843137254903</v>
      </c>
    </row>
    <row r="29" spans="1:23" ht="16.5">
      <c r="A29" s="669" t="s">
        <v>654</v>
      </c>
      <c r="B29" s="690" t="s">
        <v>732</v>
      </c>
      <c r="C29" s="670" t="s">
        <v>733</v>
      </c>
      <c r="D29" s="727">
        <v>566</v>
      </c>
      <c r="E29" s="727">
        <v>656</v>
      </c>
      <c r="F29" s="646">
        <v>507</v>
      </c>
      <c r="G29" s="646">
        <v>523</v>
      </c>
      <c r="H29" s="646">
        <v>475</v>
      </c>
      <c r="I29" s="743">
        <v>543</v>
      </c>
      <c r="J29" s="671">
        <v>38</v>
      </c>
      <c r="K29" s="674">
        <v>28</v>
      </c>
      <c r="L29" s="674">
        <v>44</v>
      </c>
      <c r="M29" s="674"/>
      <c r="N29" s="674"/>
      <c r="O29" s="674"/>
      <c r="P29" s="674"/>
      <c r="Q29" s="674"/>
      <c r="R29" s="674"/>
      <c r="S29" s="674"/>
      <c r="T29" s="674"/>
      <c r="U29" s="671"/>
      <c r="V29" s="744">
        <f t="shared" si="0"/>
        <v>110</v>
      </c>
      <c r="W29" s="745">
        <f t="shared" si="1"/>
        <v>20.257826887661142</v>
      </c>
    </row>
    <row r="30" spans="1:23" ht="16.5">
      <c r="A30" s="669" t="s">
        <v>656</v>
      </c>
      <c r="B30" s="691" t="s">
        <v>734</v>
      </c>
      <c r="C30" s="670" t="s">
        <v>735</v>
      </c>
      <c r="D30" s="727">
        <v>2457</v>
      </c>
      <c r="E30" s="727">
        <v>2785</v>
      </c>
      <c r="F30" s="646">
        <v>4485</v>
      </c>
      <c r="G30" s="646">
        <v>4622</v>
      </c>
      <c r="H30" s="646">
        <v>4700</v>
      </c>
      <c r="I30" s="743">
        <v>4913</v>
      </c>
      <c r="J30" s="671">
        <v>361</v>
      </c>
      <c r="K30" s="674">
        <v>347</v>
      </c>
      <c r="L30" s="674">
        <v>412</v>
      </c>
      <c r="M30" s="674"/>
      <c r="N30" s="674"/>
      <c r="O30" s="674"/>
      <c r="P30" s="674"/>
      <c r="Q30" s="674"/>
      <c r="R30" s="674"/>
      <c r="S30" s="674"/>
      <c r="T30" s="674"/>
      <c r="U30" s="671"/>
      <c r="V30" s="744">
        <f>SUM(J30:U30)</f>
        <v>1120</v>
      </c>
      <c r="W30" s="745">
        <f>+V30/I30*100</f>
        <v>22.7966619173621</v>
      </c>
    </row>
    <row r="31" spans="1:23" ht="16.5">
      <c r="A31" s="669" t="s">
        <v>658</v>
      </c>
      <c r="B31" s="691" t="s">
        <v>736</v>
      </c>
      <c r="C31" s="670" t="s">
        <v>737</v>
      </c>
      <c r="D31" s="727">
        <v>943</v>
      </c>
      <c r="E31" s="727">
        <v>1044</v>
      </c>
      <c r="F31" s="646">
        <v>1563</v>
      </c>
      <c r="G31" s="646">
        <v>1611</v>
      </c>
      <c r="H31" s="646">
        <v>1642</v>
      </c>
      <c r="I31" s="743">
        <v>1733</v>
      </c>
      <c r="J31" s="671">
        <v>127</v>
      </c>
      <c r="K31" s="674">
        <v>120</v>
      </c>
      <c r="L31" s="674">
        <v>144</v>
      </c>
      <c r="M31" s="674"/>
      <c r="N31" s="674"/>
      <c r="O31" s="674"/>
      <c r="P31" s="674"/>
      <c r="Q31" s="674"/>
      <c r="R31" s="674"/>
      <c r="S31" s="674"/>
      <c r="T31" s="674"/>
      <c r="U31" s="671"/>
      <c r="V31" s="744">
        <f>SUM(J31:U31)</f>
        <v>391</v>
      </c>
      <c r="W31" s="745">
        <f>+V31/I31*100</f>
        <v>22.56203115983843</v>
      </c>
    </row>
    <row r="32" spans="1:23" ht="16.5">
      <c r="A32" s="669" t="s">
        <v>661</v>
      </c>
      <c r="B32" s="690" t="s">
        <v>738</v>
      </c>
      <c r="C32" s="670" t="s">
        <v>739</v>
      </c>
      <c r="D32" s="727">
        <v>0</v>
      </c>
      <c r="E32" s="727">
        <v>0</v>
      </c>
      <c r="F32" s="646">
        <v>0</v>
      </c>
      <c r="G32" s="646">
        <v>0</v>
      </c>
      <c r="H32" s="646">
        <v>0</v>
      </c>
      <c r="I32" s="743">
        <v>0</v>
      </c>
      <c r="J32" s="671">
        <v>0</v>
      </c>
      <c r="K32" s="674">
        <v>0</v>
      </c>
      <c r="L32" s="674">
        <v>0</v>
      </c>
      <c r="M32" s="674"/>
      <c r="N32" s="674"/>
      <c r="O32" s="674"/>
      <c r="P32" s="674"/>
      <c r="Q32" s="674"/>
      <c r="R32" s="674"/>
      <c r="S32" s="674"/>
      <c r="T32" s="674"/>
      <c r="U32" s="671"/>
      <c r="V32" s="744">
        <f t="shared" si="0"/>
        <v>0</v>
      </c>
      <c r="W32" s="745" t="e">
        <f t="shared" si="1"/>
        <v>#DIV/0!</v>
      </c>
    </row>
    <row r="33" spans="1:23" ht="16.5">
      <c r="A33" s="669" t="s">
        <v>740</v>
      </c>
      <c r="B33" s="691" t="s">
        <v>741</v>
      </c>
      <c r="C33" s="670" t="s">
        <v>742</v>
      </c>
      <c r="D33" s="727"/>
      <c r="E33" s="727"/>
      <c r="F33" s="646">
        <v>428</v>
      </c>
      <c r="G33" s="646">
        <v>175</v>
      </c>
      <c r="H33" s="646">
        <v>208</v>
      </c>
      <c r="I33" s="743">
        <v>125</v>
      </c>
      <c r="J33" s="671">
        <v>0</v>
      </c>
      <c r="K33" s="674">
        <v>0</v>
      </c>
      <c r="L33" s="674">
        <v>0</v>
      </c>
      <c r="M33" s="674"/>
      <c r="N33" s="674"/>
      <c r="O33" s="674"/>
      <c r="P33" s="674"/>
      <c r="Q33" s="674"/>
      <c r="R33" s="674"/>
      <c r="S33" s="674"/>
      <c r="T33" s="674"/>
      <c r="U33" s="671"/>
      <c r="V33" s="744">
        <f t="shared" si="0"/>
        <v>0</v>
      </c>
      <c r="W33" s="745">
        <f t="shared" si="1"/>
        <v>0</v>
      </c>
    </row>
    <row r="34" spans="1:23" ht="16.5">
      <c r="A34" s="669" t="s">
        <v>663</v>
      </c>
      <c r="B34" s="691" t="s">
        <v>743</v>
      </c>
      <c r="C34" s="670" t="s">
        <v>744</v>
      </c>
      <c r="D34" s="727">
        <v>318</v>
      </c>
      <c r="E34" s="727">
        <v>252</v>
      </c>
      <c r="F34" s="646">
        <v>104</v>
      </c>
      <c r="G34" s="646">
        <v>134</v>
      </c>
      <c r="H34" s="646">
        <v>127</v>
      </c>
      <c r="I34" s="743">
        <v>107</v>
      </c>
      <c r="J34" s="671">
        <v>11</v>
      </c>
      <c r="K34" s="674">
        <v>11</v>
      </c>
      <c r="L34" s="674">
        <v>11</v>
      </c>
      <c r="M34" s="674"/>
      <c r="N34" s="674"/>
      <c r="O34" s="674"/>
      <c r="P34" s="674"/>
      <c r="Q34" s="674"/>
      <c r="R34" s="674"/>
      <c r="S34" s="674"/>
      <c r="T34" s="674"/>
      <c r="U34" s="671"/>
      <c r="V34" s="744">
        <f t="shared" si="0"/>
        <v>33</v>
      </c>
      <c r="W34" s="745">
        <f t="shared" si="1"/>
        <v>30.8411214953271</v>
      </c>
    </row>
    <row r="35" spans="1:23" ht="17.25" thickBot="1">
      <c r="A35" s="659" t="s">
        <v>702</v>
      </c>
      <c r="B35" s="692"/>
      <c r="C35" s="678"/>
      <c r="D35" s="728">
        <v>98</v>
      </c>
      <c r="E35" s="728">
        <v>128</v>
      </c>
      <c r="F35" s="640">
        <v>64</v>
      </c>
      <c r="G35" s="640">
        <v>60</v>
      </c>
      <c r="H35" s="640">
        <v>50</v>
      </c>
      <c r="I35" s="751">
        <v>80</v>
      </c>
      <c r="J35" s="647">
        <v>0</v>
      </c>
      <c r="K35" s="642">
        <v>1</v>
      </c>
      <c r="L35" s="642">
        <v>6</v>
      </c>
      <c r="M35" s="642"/>
      <c r="N35" s="642"/>
      <c r="O35" s="642"/>
      <c r="P35" s="642"/>
      <c r="Q35" s="642"/>
      <c r="R35" s="642"/>
      <c r="S35" s="642"/>
      <c r="T35" s="642"/>
      <c r="U35" s="642"/>
      <c r="V35" s="752">
        <f t="shared" si="0"/>
        <v>7</v>
      </c>
      <c r="W35" s="753">
        <f t="shared" si="1"/>
        <v>8.75</v>
      </c>
    </row>
    <row r="36" spans="1:23" ht="17.25" thickBot="1">
      <c r="A36" s="698" t="s">
        <v>745</v>
      </c>
      <c r="B36" s="690"/>
      <c r="C36" s="693" t="s">
        <v>746</v>
      </c>
      <c r="D36" s="631">
        <v>7508</v>
      </c>
      <c r="E36" s="631">
        <f aca="true" t="shared" si="2" ref="E36:U36">SUM(E25:E35)</f>
        <v>7842</v>
      </c>
      <c r="F36" s="732">
        <f>SUM(F25:F35)</f>
        <v>9489</v>
      </c>
      <c r="G36" s="732">
        <f>SUM(G25:G35)</f>
        <v>9433</v>
      </c>
      <c r="H36" s="732">
        <f>SUM(H25:H35)</f>
        <v>9377</v>
      </c>
      <c r="I36" s="754">
        <f t="shared" si="2"/>
        <v>9446</v>
      </c>
      <c r="J36" s="733">
        <f t="shared" si="2"/>
        <v>623</v>
      </c>
      <c r="K36" s="735">
        <f t="shared" si="2"/>
        <v>634</v>
      </c>
      <c r="L36" s="736">
        <f t="shared" si="2"/>
        <v>804</v>
      </c>
      <c r="M36" s="736">
        <f t="shared" si="2"/>
        <v>0</v>
      </c>
      <c r="N36" s="735">
        <f t="shared" si="2"/>
        <v>0</v>
      </c>
      <c r="O36" s="735">
        <f t="shared" si="2"/>
        <v>0</v>
      </c>
      <c r="P36" s="735">
        <f t="shared" si="2"/>
        <v>0</v>
      </c>
      <c r="Q36" s="735">
        <f t="shared" si="2"/>
        <v>0</v>
      </c>
      <c r="R36" s="735">
        <f t="shared" si="2"/>
        <v>0</v>
      </c>
      <c r="S36" s="735">
        <f>SUM(S25:S35)</f>
        <v>0</v>
      </c>
      <c r="T36" s="735">
        <f t="shared" si="2"/>
        <v>0</v>
      </c>
      <c r="U36" s="735">
        <f t="shared" si="2"/>
        <v>0</v>
      </c>
      <c r="V36" s="755">
        <f>V25+V26+V27+V28+V29+V30+V31+V32+V33+V34+V35</f>
        <v>2061</v>
      </c>
      <c r="W36" s="756">
        <f>+V36/I36*100</f>
        <v>21.818759263180183</v>
      </c>
    </row>
    <row r="37" spans="1:23" ht="16.5">
      <c r="A37" s="669" t="s">
        <v>747</v>
      </c>
      <c r="B37" s="689" t="s">
        <v>748</v>
      </c>
      <c r="C37" s="670" t="s">
        <v>749</v>
      </c>
      <c r="D37" s="723">
        <v>0</v>
      </c>
      <c r="E37" s="723">
        <v>0</v>
      </c>
      <c r="F37" s="644">
        <v>0</v>
      </c>
      <c r="G37" s="644">
        <v>0</v>
      </c>
      <c r="H37" s="644">
        <v>0</v>
      </c>
      <c r="I37" s="750">
        <v>0</v>
      </c>
      <c r="J37" s="671">
        <v>0</v>
      </c>
      <c r="K37" s="674">
        <v>0</v>
      </c>
      <c r="L37" s="674">
        <v>0</v>
      </c>
      <c r="M37" s="674"/>
      <c r="N37" s="674"/>
      <c r="O37" s="674"/>
      <c r="P37" s="674"/>
      <c r="Q37" s="674"/>
      <c r="R37" s="674"/>
      <c r="S37" s="674"/>
      <c r="T37" s="674"/>
      <c r="U37" s="671"/>
      <c r="V37" s="744">
        <f aca="true" t="shared" si="3" ref="V37:V42">SUM(J37:U37)</f>
        <v>0</v>
      </c>
      <c r="W37" s="745" t="e">
        <f aca="true" t="shared" si="4" ref="W37:W42">+V37/I37*100</f>
        <v>#DIV/0!</v>
      </c>
    </row>
    <row r="38" spans="1:23" ht="16.5">
      <c r="A38" s="669" t="s">
        <v>750</v>
      </c>
      <c r="B38" s="691" t="s">
        <v>751</v>
      </c>
      <c r="C38" s="670" t="s">
        <v>752</v>
      </c>
      <c r="D38" s="727">
        <v>716</v>
      </c>
      <c r="E38" s="727">
        <v>715</v>
      </c>
      <c r="F38" s="646">
        <v>495</v>
      </c>
      <c r="G38" s="646">
        <v>527</v>
      </c>
      <c r="H38" s="646">
        <v>510</v>
      </c>
      <c r="I38" s="743">
        <v>550</v>
      </c>
      <c r="J38" s="671">
        <v>58</v>
      </c>
      <c r="K38" s="674">
        <v>64</v>
      </c>
      <c r="L38" s="674">
        <v>41</v>
      </c>
      <c r="M38" s="674"/>
      <c r="N38" s="674"/>
      <c r="O38" s="674"/>
      <c r="P38" s="674"/>
      <c r="Q38" s="674"/>
      <c r="R38" s="674"/>
      <c r="S38" s="674"/>
      <c r="T38" s="674"/>
      <c r="U38" s="671"/>
      <c r="V38" s="744">
        <f t="shared" si="3"/>
        <v>163</v>
      </c>
      <c r="W38" s="745">
        <f t="shared" si="4"/>
        <v>29.63636363636364</v>
      </c>
    </row>
    <row r="39" spans="1:23" ht="16.5">
      <c r="A39" s="669" t="s">
        <v>753</v>
      </c>
      <c r="B39" s="690" t="s">
        <v>754</v>
      </c>
      <c r="C39" s="670" t="s">
        <v>755</v>
      </c>
      <c r="D39" s="727">
        <v>26</v>
      </c>
      <c r="E39" s="727">
        <v>32</v>
      </c>
      <c r="F39" s="646">
        <v>0</v>
      </c>
      <c r="G39" s="646">
        <v>0</v>
      </c>
      <c r="H39" s="646">
        <v>0</v>
      </c>
      <c r="I39" s="743">
        <v>0</v>
      </c>
      <c r="J39" s="671">
        <v>0</v>
      </c>
      <c r="K39" s="674">
        <v>0</v>
      </c>
      <c r="L39" s="674">
        <v>0</v>
      </c>
      <c r="M39" s="674"/>
      <c r="N39" s="674"/>
      <c r="O39" s="674"/>
      <c r="P39" s="674"/>
      <c r="Q39" s="674"/>
      <c r="R39" s="674"/>
      <c r="S39" s="674"/>
      <c r="T39" s="674"/>
      <c r="U39" s="671"/>
      <c r="V39" s="744">
        <f t="shared" si="3"/>
        <v>0</v>
      </c>
      <c r="W39" s="745" t="e">
        <f t="shared" si="4"/>
        <v>#DIV/0!</v>
      </c>
    </row>
    <row r="40" spans="1:23" ht="16.5">
      <c r="A40" s="669" t="s">
        <v>675</v>
      </c>
      <c r="B40" s="694"/>
      <c r="C40" s="670" t="s">
        <v>676</v>
      </c>
      <c r="D40" s="727">
        <v>6805</v>
      </c>
      <c r="E40" s="727">
        <v>6979</v>
      </c>
      <c r="F40" s="646">
        <v>8465</v>
      </c>
      <c r="G40" s="646">
        <v>8627</v>
      </c>
      <c r="H40" s="646">
        <v>8636</v>
      </c>
      <c r="I40" s="743">
        <v>8796</v>
      </c>
      <c r="J40" s="671">
        <v>600</v>
      </c>
      <c r="K40" s="674">
        <v>610</v>
      </c>
      <c r="L40" s="674">
        <v>1368</v>
      </c>
      <c r="M40" s="674"/>
      <c r="N40" s="674"/>
      <c r="O40" s="674"/>
      <c r="P40" s="674"/>
      <c r="Q40" s="674"/>
      <c r="R40" s="674"/>
      <c r="S40" s="674"/>
      <c r="T40" s="674"/>
      <c r="U40" s="671"/>
      <c r="V40" s="744">
        <f>SUM(J40:U40)</f>
        <v>2578</v>
      </c>
      <c r="W40" s="745">
        <f t="shared" si="4"/>
        <v>29.308776716689405</v>
      </c>
    </row>
    <row r="41" spans="1:23" ht="17.25" thickBot="1">
      <c r="A41" s="659" t="s">
        <v>678</v>
      </c>
      <c r="B41" s="695"/>
      <c r="C41" s="696"/>
      <c r="D41" s="728">
        <v>25</v>
      </c>
      <c r="E41" s="728">
        <v>406</v>
      </c>
      <c r="F41" s="640">
        <v>554</v>
      </c>
      <c r="G41" s="640">
        <v>309</v>
      </c>
      <c r="H41" s="640">
        <v>254</v>
      </c>
      <c r="I41" s="750">
        <v>100</v>
      </c>
      <c r="J41" s="647">
        <v>51</v>
      </c>
      <c r="K41" s="642">
        <v>8</v>
      </c>
      <c r="L41" s="642">
        <v>29</v>
      </c>
      <c r="M41" s="642"/>
      <c r="N41" s="642"/>
      <c r="O41" s="642"/>
      <c r="P41" s="642"/>
      <c r="Q41" s="642"/>
      <c r="R41" s="642"/>
      <c r="S41" s="642"/>
      <c r="T41" s="642"/>
      <c r="U41" s="642"/>
      <c r="V41" s="744">
        <f>SUM(J41:U41)</f>
        <v>88</v>
      </c>
      <c r="W41" s="745">
        <f t="shared" si="4"/>
        <v>88</v>
      </c>
    </row>
    <row r="42" spans="1:23" ht="17.25" thickBot="1">
      <c r="A42" s="698" t="s">
        <v>756</v>
      </c>
      <c r="B42" s="757"/>
      <c r="C42" s="693" t="s">
        <v>757</v>
      </c>
      <c r="D42" s="631">
        <f aca="true" t="shared" si="5" ref="D42:T42">SUM(D37:D41)</f>
        <v>7572</v>
      </c>
      <c r="E42" s="631">
        <f t="shared" si="5"/>
        <v>8132</v>
      </c>
      <c r="F42" s="732">
        <f>SUM(F37:F41)</f>
        <v>9514</v>
      </c>
      <c r="G42" s="732">
        <f>SUM(G38:G41)</f>
        <v>9463</v>
      </c>
      <c r="H42" s="732">
        <f>SUM(H38:H41)</f>
        <v>9400</v>
      </c>
      <c r="I42" s="754">
        <f t="shared" si="5"/>
        <v>9446</v>
      </c>
      <c r="J42" s="733">
        <f t="shared" si="5"/>
        <v>709</v>
      </c>
      <c r="K42" s="735">
        <f t="shared" si="5"/>
        <v>682</v>
      </c>
      <c r="L42" s="736">
        <f t="shared" si="5"/>
        <v>1438</v>
      </c>
      <c r="M42" s="736">
        <f t="shared" si="5"/>
        <v>0</v>
      </c>
      <c r="N42" s="735">
        <f t="shared" si="5"/>
        <v>0</v>
      </c>
      <c r="O42" s="735">
        <f t="shared" si="5"/>
        <v>0</v>
      </c>
      <c r="P42" s="735">
        <f t="shared" si="5"/>
        <v>0</v>
      </c>
      <c r="Q42" s="735">
        <f t="shared" si="5"/>
        <v>0</v>
      </c>
      <c r="R42" s="735">
        <f t="shared" si="5"/>
        <v>0</v>
      </c>
      <c r="S42" s="735">
        <f t="shared" si="5"/>
        <v>0</v>
      </c>
      <c r="T42" s="735">
        <f t="shared" si="5"/>
        <v>0</v>
      </c>
      <c r="U42" s="735">
        <f>SUM(U37:U41)</f>
        <v>0</v>
      </c>
      <c r="V42" s="755">
        <f t="shared" si="3"/>
        <v>2829</v>
      </c>
      <c r="W42" s="756">
        <f t="shared" si="4"/>
        <v>29.949184840143978</v>
      </c>
    </row>
    <row r="43" spans="1:23" ht="6.75" customHeight="1" thickBot="1">
      <c r="A43" s="659"/>
      <c r="B43" s="730"/>
      <c r="C43" s="696"/>
      <c r="D43" s="728"/>
      <c r="E43" s="728"/>
      <c r="F43" s="640"/>
      <c r="G43" s="640"/>
      <c r="H43" s="640"/>
      <c r="I43" s="758"/>
      <c r="J43" s="679"/>
      <c r="K43" s="642"/>
      <c r="L43" s="661"/>
      <c r="M43" s="661"/>
      <c r="N43" s="642"/>
      <c r="O43" s="642"/>
      <c r="P43" s="642"/>
      <c r="Q43" s="642"/>
      <c r="R43" s="642"/>
      <c r="S43" s="642"/>
      <c r="T43" s="642"/>
      <c r="U43" s="697"/>
      <c r="V43" s="752"/>
      <c r="W43" s="753"/>
    </row>
    <row r="44" spans="1:23" ht="17.25" thickBot="1">
      <c r="A44" s="698" t="s">
        <v>682</v>
      </c>
      <c r="B44" s="759"/>
      <c r="C44" s="760"/>
      <c r="D44" s="631">
        <f>+D42-D40</f>
        <v>767</v>
      </c>
      <c r="E44" s="631">
        <f>+E42-E40</f>
        <v>1153</v>
      </c>
      <c r="F44" s="732">
        <v>1049</v>
      </c>
      <c r="G44" s="732">
        <f>SUM(G41+G38)</f>
        <v>836</v>
      </c>
      <c r="H44" s="732">
        <f>SUM(H41+H38)</f>
        <v>764</v>
      </c>
      <c r="I44" s="754">
        <f aca="true" t="shared" si="6" ref="I44:U44">I37+I38+I39+I41</f>
        <v>650</v>
      </c>
      <c r="J44" s="733">
        <f t="shared" si="6"/>
        <v>109</v>
      </c>
      <c r="K44" s="735">
        <f t="shared" si="6"/>
        <v>72</v>
      </c>
      <c r="L44" s="735">
        <f t="shared" si="6"/>
        <v>70</v>
      </c>
      <c r="M44" s="735">
        <f t="shared" si="6"/>
        <v>0</v>
      </c>
      <c r="N44" s="735">
        <f t="shared" si="6"/>
        <v>0</v>
      </c>
      <c r="O44" s="735">
        <f t="shared" si="6"/>
        <v>0</v>
      </c>
      <c r="P44" s="735">
        <f t="shared" si="6"/>
        <v>0</v>
      </c>
      <c r="Q44" s="735">
        <f t="shared" si="6"/>
        <v>0</v>
      </c>
      <c r="R44" s="735">
        <f t="shared" si="6"/>
        <v>0</v>
      </c>
      <c r="S44" s="735">
        <f t="shared" si="6"/>
        <v>0</v>
      </c>
      <c r="T44" s="735">
        <f t="shared" si="6"/>
        <v>0</v>
      </c>
      <c r="U44" s="754">
        <f t="shared" si="6"/>
        <v>0</v>
      </c>
      <c r="V44" s="755">
        <f>SUM(J44:U44)</f>
        <v>251</v>
      </c>
      <c r="W44" s="756">
        <f>+V44/I44*100</f>
        <v>38.61538461538462</v>
      </c>
    </row>
    <row r="45" spans="1:23" ht="17.25" thickBot="1">
      <c r="A45" s="698" t="s">
        <v>683</v>
      </c>
      <c r="B45" s="759"/>
      <c r="C45" s="693" t="s">
        <v>758</v>
      </c>
      <c r="D45" s="631">
        <f>+D42-D36</f>
        <v>64</v>
      </c>
      <c r="E45" s="631">
        <f>+E42-E36</f>
        <v>290</v>
      </c>
      <c r="F45" s="732">
        <v>25</v>
      </c>
      <c r="G45" s="732">
        <f>SUM(G42-G36)</f>
        <v>30</v>
      </c>
      <c r="H45" s="732">
        <f>SUM(H42-H36)</f>
        <v>23</v>
      </c>
      <c r="I45" s="754">
        <f>SUM(I42-I36)</f>
        <v>0</v>
      </c>
      <c r="J45" s="733">
        <f aca="true" t="shared" si="7" ref="J45:U45">J42-J36</f>
        <v>86</v>
      </c>
      <c r="K45" s="735">
        <f t="shared" si="7"/>
        <v>48</v>
      </c>
      <c r="L45" s="735">
        <f t="shared" si="7"/>
        <v>634</v>
      </c>
      <c r="M45" s="735">
        <f t="shared" si="7"/>
        <v>0</v>
      </c>
      <c r="N45" s="735">
        <f t="shared" si="7"/>
        <v>0</v>
      </c>
      <c r="O45" s="735">
        <f t="shared" si="7"/>
        <v>0</v>
      </c>
      <c r="P45" s="735">
        <f>P42-P36</f>
        <v>0</v>
      </c>
      <c r="Q45" s="735">
        <f t="shared" si="7"/>
        <v>0</v>
      </c>
      <c r="R45" s="735">
        <f t="shared" si="7"/>
        <v>0</v>
      </c>
      <c r="S45" s="735">
        <f t="shared" si="7"/>
        <v>0</v>
      </c>
      <c r="T45" s="735">
        <f t="shared" si="7"/>
        <v>0</v>
      </c>
      <c r="U45" s="736">
        <f t="shared" si="7"/>
        <v>0</v>
      </c>
      <c r="V45" s="755">
        <f>SUM(J45:U45)</f>
        <v>768</v>
      </c>
      <c r="W45" s="756" t="e">
        <f>+V45/I45*100</f>
        <v>#DIV/0!</v>
      </c>
    </row>
    <row r="46" spans="1:23" ht="17.25" thickBot="1">
      <c r="A46" s="698" t="s">
        <v>759</v>
      </c>
      <c r="B46" s="759"/>
      <c r="C46" s="761"/>
      <c r="D46" s="624">
        <f>+D45-D40</f>
        <v>-6741</v>
      </c>
      <c r="E46" s="624">
        <f>+E45-E40</f>
        <v>-6689</v>
      </c>
      <c r="F46" s="732">
        <v>-8440</v>
      </c>
      <c r="G46" s="732">
        <f>SUM(G44-G36)</f>
        <v>-8597</v>
      </c>
      <c r="H46" s="732">
        <f>SUM(H44-H36)</f>
        <v>-8613</v>
      </c>
      <c r="I46" s="754">
        <f>SUM(I44-I36)</f>
        <v>-8796</v>
      </c>
      <c r="J46" s="762">
        <f aca="true" t="shared" si="8" ref="J46:U46">J45-J40</f>
        <v>-514</v>
      </c>
      <c r="K46" s="735">
        <f t="shared" si="8"/>
        <v>-562</v>
      </c>
      <c r="L46" s="735">
        <f t="shared" si="8"/>
        <v>-734</v>
      </c>
      <c r="M46" s="735">
        <f t="shared" si="8"/>
        <v>0</v>
      </c>
      <c r="N46" s="735">
        <f t="shared" si="8"/>
        <v>0</v>
      </c>
      <c r="O46" s="735">
        <f t="shared" si="8"/>
        <v>0</v>
      </c>
      <c r="P46" s="735">
        <f t="shared" si="8"/>
        <v>0</v>
      </c>
      <c r="Q46" s="735">
        <f t="shared" si="8"/>
        <v>0</v>
      </c>
      <c r="R46" s="735">
        <f t="shared" si="8"/>
        <v>0</v>
      </c>
      <c r="S46" s="735">
        <f t="shared" si="8"/>
        <v>0</v>
      </c>
      <c r="T46" s="735">
        <f t="shared" si="8"/>
        <v>0</v>
      </c>
      <c r="U46" s="754">
        <f t="shared" si="8"/>
        <v>0</v>
      </c>
      <c r="V46" s="755">
        <f>SUM(J46:U46)</f>
        <v>-1810</v>
      </c>
      <c r="W46" s="756">
        <f>+V46/I46*100</f>
        <v>20.577535243292406</v>
      </c>
    </row>
  </sheetData>
  <sheetProtection/>
  <mergeCells count="1">
    <mergeCell ref="C5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6.421875" style="781" customWidth="1"/>
    <col min="6" max="7" width="11.57421875" style="43" hidden="1" customWidth="1"/>
    <col min="8" max="8" width="11.57421875" style="43" customWidth="1"/>
    <col min="9" max="10" width="11.421875" style="43" customWidth="1"/>
    <col min="11" max="12" width="9.140625" style="43" customWidth="1"/>
    <col min="13" max="18" width="0" style="43" hidden="1" customWidth="1"/>
    <col min="19" max="19" width="9.28125" style="43" hidden="1" customWidth="1"/>
    <col min="20" max="21" width="0" style="43" hidden="1" customWidth="1"/>
    <col min="22" max="23" width="9.140625" style="43" customWidth="1"/>
    <col min="24" max="24" width="9.00390625" style="781" customWidth="1"/>
    <col min="25" max="16384" width="9.140625" style="43" customWidth="1"/>
  </cols>
  <sheetData>
    <row r="1" spans="1:24" s="130" customFormat="1" ht="15">
      <c r="A1" s="130" t="s">
        <v>687</v>
      </c>
      <c r="E1" s="168"/>
      <c r="J1" s="538"/>
      <c r="X1" s="168"/>
    </row>
    <row r="2" spans="1:10" ht="21.75" customHeight="1">
      <c r="A2" s="544" t="s">
        <v>688</v>
      </c>
      <c r="B2" s="782" t="s">
        <v>760</v>
      </c>
      <c r="G2" s="776"/>
      <c r="J2" s="543"/>
    </row>
    <row r="3" spans="1:10" ht="12.75">
      <c r="A3" s="543"/>
      <c r="J3" s="543"/>
    </row>
    <row r="4" spans="2:10" ht="13.5" thickBot="1">
      <c r="B4" s="700"/>
      <c r="C4" s="700"/>
      <c r="D4" s="700"/>
      <c r="E4" s="783"/>
      <c r="F4" s="700"/>
      <c r="J4" s="543"/>
    </row>
    <row r="5" spans="1:10" ht="15.75" thickBot="1">
      <c r="A5" s="538" t="s">
        <v>584</v>
      </c>
      <c r="B5" s="784" t="s">
        <v>761</v>
      </c>
      <c r="C5" s="777"/>
      <c r="D5" s="777"/>
      <c r="E5" s="785"/>
      <c r="F5" s="778"/>
      <c r="G5" s="652"/>
      <c r="H5" s="652"/>
      <c r="I5" s="652"/>
      <c r="J5" s="538"/>
    </row>
    <row r="6" spans="1:10" ht="23.25" customHeight="1" thickBot="1">
      <c r="A6" s="543" t="s">
        <v>586</v>
      </c>
      <c r="J6" s="543"/>
    </row>
    <row r="7" spans="1:24" ht="15">
      <c r="A7" s="786"/>
      <c r="B7" s="787"/>
      <c r="C7" s="787"/>
      <c r="D7" s="787"/>
      <c r="E7" s="788"/>
      <c r="F7" s="789"/>
      <c r="G7" s="790"/>
      <c r="H7" s="791" t="s">
        <v>708</v>
      </c>
      <c r="I7" s="792" t="s">
        <v>31</v>
      </c>
      <c r="J7" s="793"/>
      <c r="K7" s="794"/>
      <c r="L7" s="794"/>
      <c r="M7" s="794"/>
      <c r="N7" s="794"/>
      <c r="O7" s="779" t="s">
        <v>587</v>
      </c>
      <c r="P7" s="794"/>
      <c r="Q7" s="794"/>
      <c r="R7" s="794"/>
      <c r="S7" s="794"/>
      <c r="T7" s="794"/>
      <c r="U7" s="794"/>
      <c r="V7" s="795" t="s">
        <v>588</v>
      </c>
      <c r="W7" s="792" t="s">
        <v>589</v>
      </c>
      <c r="X7" s="43"/>
    </row>
    <row r="8" spans="1:24" ht="13.5" thickBot="1">
      <c r="A8" s="796" t="s">
        <v>29</v>
      </c>
      <c r="B8" s="797" t="s">
        <v>590</v>
      </c>
      <c r="C8" s="797" t="s">
        <v>591</v>
      </c>
      <c r="D8" s="797" t="s">
        <v>592</v>
      </c>
      <c r="E8" s="798" t="s">
        <v>593</v>
      </c>
      <c r="F8" s="799" t="s">
        <v>706</v>
      </c>
      <c r="G8" s="783" t="s">
        <v>707</v>
      </c>
      <c r="H8" s="800"/>
      <c r="I8" s="801">
        <v>2015</v>
      </c>
      <c r="J8" s="802" t="s">
        <v>598</v>
      </c>
      <c r="K8" s="803" t="s">
        <v>599</v>
      </c>
      <c r="L8" s="803" t="s">
        <v>600</v>
      </c>
      <c r="M8" s="803" t="s">
        <v>601</v>
      </c>
      <c r="N8" s="803" t="s">
        <v>602</v>
      </c>
      <c r="O8" s="803" t="s">
        <v>603</v>
      </c>
      <c r="P8" s="803" t="s">
        <v>604</v>
      </c>
      <c r="Q8" s="803" t="s">
        <v>605</v>
      </c>
      <c r="R8" s="803" t="s">
        <v>606</v>
      </c>
      <c r="S8" s="803" t="s">
        <v>607</v>
      </c>
      <c r="T8" s="803" t="s">
        <v>608</v>
      </c>
      <c r="U8" s="802" t="s">
        <v>609</v>
      </c>
      <c r="V8" s="804" t="s">
        <v>610</v>
      </c>
      <c r="W8" s="801" t="s">
        <v>611</v>
      </c>
      <c r="X8" s="43"/>
    </row>
    <row r="9" spans="1:24" ht="12.75">
      <c r="A9" s="805" t="s">
        <v>612</v>
      </c>
      <c r="B9" s="806"/>
      <c r="C9" s="807">
        <v>104</v>
      </c>
      <c r="D9" s="808">
        <v>104</v>
      </c>
      <c r="E9" s="809"/>
      <c r="F9" s="810">
        <v>14</v>
      </c>
      <c r="G9" s="811">
        <v>14</v>
      </c>
      <c r="H9" s="812">
        <v>14</v>
      </c>
      <c r="I9" s="813"/>
      <c r="J9" s="814">
        <v>15</v>
      </c>
      <c r="K9" s="815">
        <v>17</v>
      </c>
      <c r="L9" s="815">
        <v>18</v>
      </c>
      <c r="M9" s="815"/>
      <c r="N9" s="816"/>
      <c r="O9" s="816"/>
      <c r="P9" s="816"/>
      <c r="Q9" s="816"/>
      <c r="R9" s="816"/>
      <c r="S9" s="816"/>
      <c r="T9" s="816"/>
      <c r="U9" s="816"/>
      <c r="V9" s="817" t="s">
        <v>613</v>
      </c>
      <c r="W9" s="818" t="s">
        <v>613</v>
      </c>
      <c r="X9" s="43"/>
    </row>
    <row r="10" spans="1:24" ht="13.5" thickBot="1">
      <c r="A10" s="819" t="s">
        <v>614</v>
      </c>
      <c r="B10" s="820"/>
      <c r="C10" s="821">
        <v>101</v>
      </c>
      <c r="D10" s="822">
        <v>104</v>
      </c>
      <c r="E10" s="823"/>
      <c r="F10" s="824">
        <v>11.5</v>
      </c>
      <c r="G10" s="825">
        <v>11</v>
      </c>
      <c r="H10" s="411">
        <v>11</v>
      </c>
      <c r="I10" s="826"/>
      <c r="J10" s="824">
        <v>13</v>
      </c>
      <c r="K10" s="827">
        <v>14.5</v>
      </c>
      <c r="L10" s="828">
        <v>15</v>
      </c>
      <c r="M10" s="828"/>
      <c r="N10" s="827"/>
      <c r="O10" s="827"/>
      <c r="P10" s="827"/>
      <c r="Q10" s="827"/>
      <c r="R10" s="827"/>
      <c r="S10" s="827"/>
      <c r="T10" s="827"/>
      <c r="U10" s="824"/>
      <c r="V10" s="829"/>
      <c r="W10" s="830" t="s">
        <v>613</v>
      </c>
      <c r="X10" s="43"/>
    </row>
    <row r="11" spans="1:24" ht="12.75">
      <c r="A11" s="831" t="s">
        <v>615</v>
      </c>
      <c r="B11" s="832" t="s">
        <v>616</v>
      </c>
      <c r="C11" s="833">
        <v>37915</v>
      </c>
      <c r="D11" s="834">
        <v>39774</v>
      </c>
      <c r="E11" s="835" t="s">
        <v>617</v>
      </c>
      <c r="F11" s="836">
        <v>7073</v>
      </c>
      <c r="G11" s="837">
        <v>7780</v>
      </c>
      <c r="H11" s="838">
        <v>8681</v>
      </c>
      <c r="I11" s="839" t="s">
        <v>613</v>
      </c>
      <c r="J11" s="840">
        <v>8535</v>
      </c>
      <c r="K11" s="841">
        <v>8542</v>
      </c>
      <c r="L11" s="842">
        <v>8552</v>
      </c>
      <c r="M11" s="842"/>
      <c r="N11" s="841"/>
      <c r="O11" s="841"/>
      <c r="P11" s="843"/>
      <c r="Q11" s="843"/>
      <c r="R11" s="843"/>
      <c r="S11" s="843"/>
      <c r="T11" s="843"/>
      <c r="U11" s="836"/>
      <c r="V11" s="844" t="s">
        <v>613</v>
      </c>
      <c r="W11" s="845" t="s">
        <v>613</v>
      </c>
      <c r="X11" s="43"/>
    </row>
    <row r="12" spans="1:24" ht="12.75">
      <c r="A12" s="846" t="s">
        <v>618</v>
      </c>
      <c r="B12" s="847" t="s">
        <v>619</v>
      </c>
      <c r="C12" s="848">
        <v>-16164</v>
      </c>
      <c r="D12" s="849">
        <v>-17825</v>
      </c>
      <c r="E12" s="835" t="s">
        <v>620</v>
      </c>
      <c r="F12" s="836">
        <v>-5520</v>
      </c>
      <c r="G12" s="837">
        <v>-6152</v>
      </c>
      <c r="H12" s="427">
        <v>-6977</v>
      </c>
      <c r="I12" s="845" t="s">
        <v>613</v>
      </c>
      <c r="J12" s="850">
        <v>-6864</v>
      </c>
      <c r="K12" s="851">
        <v>-6904</v>
      </c>
      <c r="L12" s="852">
        <v>-6946</v>
      </c>
      <c r="M12" s="852"/>
      <c r="N12" s="841"/>
      <c r="O12" s="841"/>
      <c r="P12" s="843"/>
      <c r="Q12" s="843"/>
      <c r="R12" s="843"/>
      <c r="S12" s="843"/>
      <c r="T12" s="843"/>
      <c r="U12" s="836"/>
      <c r="V12" s="844" t="s">
        <v>613</v>
      </c>
      <c r="W12" s="845" t="s">
        <v>613</v>
      </c>
      <c r="X12" s="43"/>
    </row>
    <row r="13" spans="1:24" ht="12.75">
      <c r="A13" s="846" t="s">
        <v>621</v>
      </c>
      <c r="B13" s="847" t="s">
        <v>622</v>
      </c>
      <c r="C13" s="848">
        <v>604</v>
      </c>
      <c r="D13" s="849">
        <v>619</v>
      </c>
      <c r="E13" s="835" t="s">
        <v>623</v>
      </c>
      <c r="F13" s="836">
        <v>69</v>
      </c>
      <c r="G13" s="837">
        <v>36</v>
      </c>
      <c r="H13" s="427">
        <v>1</v>
      </c>
      <c r="I13" s="845" t="s">
        <v>613</v>
      </c>
      <c r="J13" s="850">
        <v>1</v>
      </c>
      <c r="K13" s="851">
        <v>1</v>
      </c>
      <c r="L13" s="852">
        <v>0.8</v>
      </c>
      <c r="M13" s="852"/>
      <c r="N13" s="841"/>
      <c r="O13" s="841"/>
      <c r="P13" s="843"/>
      <c r="Q13" s="843"/>
      <c r="R13" s="843"/>
      <c r="S13" s="843"/>
      <c r="T13" s="843"/>
      <c r="U13" s="836"/>
      <c r="V13" s="844" t="s">
        <v>613</v>
      </c>
      <c r="W13" s="845" t="s">
        <v>613</v>
      </c>
      <c r="X13" s="43"/>
    </row>
    <row r="14" spans="1:24" ht="12.75">
      <c r="A14" s="846" t="s">
        <v>624</v>
      </c>
      <c r="B14" s="847" t="s">
        <v>625</v>
      </c>
      <c r="C14" s="848">
        <v>221</v>
      </c>
      <c r="D14" s="849">
        <v>610</v>
      </c>
      <c r="E14" s="835" t="s">
        <v>613</v>
      </c>
      <c r="F14" s="836">
        <v>715</v>
      </c>
      <c r="G14" s="837">
        <v>505</v>
      </c>
      <c r="H14" s="427">
        <v>502</v>
      </c>
      <c r="I14" s="845" t="s">
        <v>613</v>
      </c>
      <c r="J14" s="850">
        <v>6741</v>
      </c>
      <c r="K14" s="851">
        <v>6794</v>
      </c>
      <c r="L14" s="852">
        <v>7238</v>
      </c>
      <c r="M14" s="852"/>
      <c r="N14" s="841"/>
      <c r="O14" s="841"/>
      <c r="P14" s="843"/>
      <c r="Q14" s="843"/>
      <c r="R14" s="843"/>
      <c r="S14" s="843"/>
      <c r="T14" s="843"/>
      <c r="U14" s="836"/>
      <c r="V14" s="844" t="s">
        <v>613</v>
      </c>
      <c r="W14" s="845" t="s">
        <v>613</v>
      </c>
      <c r="X14" s="43"/>
    </row>
    <row r="15" spans="1:24" ht="13.5" thickBot="1">
      <c r="A15" s="805" t="s">
        <v>626</v>
      </c>
      <c r="B15" s="853" t="s">
        <v>762</v>
      </c>
      <c r="C15" s="854">
        <v>2021</v>
      </c>
      <c r="D15" s="855">
        <v>852</v>
      </c>
      <c r="E15" s="856" t="s">
        <v>628</v>
      </c>
      <c r="F15" s="857">
        <v>1007</v>
      </c>
      <c r="G15" s="443">
        <v>607</v>
      </c>
      <c r="H15" s="858">
        <v>561</v>
      </c>
      <c r="I15" s="859" t="s">
        <v>613</v>
      </c>
      <c r="J15" s="423">
        <v>668</v>
      </c>
      <c r="K15" s="860">
        <v>815</v>
      </c>
      <c r="L15" s="861">
        <v>972</v>
      </c>
      <c r="M15" s="861"/>
      <c r="N15" s="860"/>
      <c r="O15" s="860"/>
      <c r="P15" s="862"/>
      <c r="Q15" s="862"/>
      <c r="R15" s="862"/>
      <c r="S15" s="862"/>
      <c r="T15" s="862"/>
      <c r="U15" s="862"/>
      <c r="V15" s="863" t="s">
        <v>613</v>
      </c>
      <c r="W15" s="818" t="s">
        <v>613</v>
      </c>
      <c r="X15" s="43"/>
    </row>
    <row r="16" spans="1:24" ht="13.5" thickBot="1">
      <c r="A16" s="864" t="s">
        <v>629</v>
      </c>
      <c r="B16" s="865"/>
      <c r="C16" s="866">
        <v>24618</v>
      </c>
      <c r="D16" s="867">
        <v>24087</v>
      </c>
      <c r="E16" s="868"/>
      <c r="F16" s="869">
        <v>3344</v>
      </c>
      <c r="G16" s="870">
        <v>2776</v>
      </c>
      <c r="H16" s="871">
        <v>2768</v>
      </c>
      <c r="I16" s="872" t="s">
        <v>613</v>
      </c>
      <c r="J16" s="873">
        <f>SUM(J11:J15)</f>
        <v>9081</v>
      </c>
      <c r="K16" s="874">
        <f>SUM(K11:K15)</f>
        <v>9248</v>
      </c>
      <c r="L16" s="875">
        <f>SUM(L11:L15)</f>
        <v>9816.8</v>
      </c>
      <c r="M16" s="875"/>
      <c r="N16" s="876"/>
      <c r="O16" s="876"/>
      <c r="P16" s="877"/>
      <c r="Q16" s="877"/>
      <c r="R16" s="877"/>
      <c r="S16" s="877"/>
      <c r="T16" s="877"/>
      <c r="U16" s="869"/>
      <c r="V16" s="878" t="s">
        <v>613</v>
      </c>
      <c r="W16" s="872" t="s">
        <v>613</v>
      </c>
      <c r="X16" s="43"/>
    </row>
    <row r="17" spans="1:24" ht="12.75">
      <c r="A17" s="805" t="s">
        <v>630</v>
      </c>
      <c r="B17" s="832" t="s">
        <v>631</v>
      </c>
      <c r="C17" s="833">
        <v>7043</v>
      </c>
      <c r="D17" s="834">
        <v>7240</v>
      </c>
      <c r="E17" s="856">
        <v>401</v>
      </c>
      <c r="F17" s="857">
        <v>1553</v>
      </c>
      <c r="G17" s="443">
        <v>1628</v>
      </c>
      <c r="H17" s="838">
        <v>1704</v>
      </c>
      <c r="I17" s="839" t="s">
        <v>613</v>
      </c>
      <c r="J17" s="423">
        <v>1671</v>
      </c>
      <c r="K17" s="860">
        <v>1638</v>
      </c>
      <c r="L17" s="861">
        <v>1605</v>
      </c>
      <c r="M17" s="861"/>
      <c r="N17" s="860"/>
      <c r="O17" s="860"/>
      <c r="P17" s="862"/>
      <c r="Q17" s="862"/>
      <c r="R17" s="862"/>
      <c r="S17" s="862"/>
      <c r="T17" s="862"/>
      <c r="U17" s="862"/>
      <c r="V17" s="863" t="s">
        <v>613</v>
      </c>
      <c r="W17" s="818" t="s">
        <v>613</v>
      </c>
      <c r="X17" s="43"/>
    </row>
    <row r="18" spans="1:24" ht="12.75">
      <c r="A18" s="846" t="s">
        <v>632</v>
      </c>
      <c r="B18" s="847" t="s">
        <v>633</v>
      </c>
      <c r="C18" s="848">
        <v>1001</v>
      </c>
      <c r="D18" s="849">
        <v>820</v>
      </c>
      <c r="E18" s="835" t="s">
        <v>634</v>
      </c>
      <c r="F18" s="836">
        <v>49</v>
      </c>
      <c r="G18" s="837">
        <v>183</v>
      </c>
      <c r="H18" s="427">
        <v>155</v>
      </c>
      <c r="I18" s="845" t="s">
        <v>613</v>
      </c>
      <c r="J18" s="840">
        <v>188</v>
      </c>
      <c r="K18" s="841">
        <v>222</v>
      </c>
      <c r="L18" s="842">
        <v>255</v>
      </c>
      <c r="M18" s="842"/>
      <c r="N18" s="841"/>
      <c r="O18" s="841"/>
      <c r="P18" s="843"/>
      <c r="Q18" s="843"/>
      <c r="R18" s="843"/>
      <c r="S18" s="843"/>
      <c r="T18" s="843"/>
      <c r="U18" s="836"/>
      <c r="V18" s="844" t="s">
        <v>613</v>
      </c>
      <c r="W18" s="845" t="s">
        <v>613</v>
      </c>
      <c r="X18" s="43"/>
    </row>
    <row r="19" spans="1:24" ht="12.75">
      <c r="A19" s="846" t="s">
        <v>635</v>
      </c>
      <c r="B19" s="847" t="s">
        <v>763</v>
      </c>
      <c r="C19" s="848">
        <v>14718</v>
      </c>
      <c r="D19" s="849">
        <v>14718</v>
      </c>
      <c r="E19" s="835" t="s">
        <v>613</v>
      </c>
      <c r="F19" s="836">
        <v>0</v>
      </c>
      <c r="G19" s="837">
        <v>0</v>
      </c>
      <c r="H19" s="427">
        <v>0</v>
      </c>
      <c r="I19" s="845" t="s">
        <v>613</v>
      </c>
      <c r="J19" s="850">
        <v>0</v>
      </c>
      <c r="K19" s="851">
        <v>0</v>
      </c>
      <c r="L19" s="852">
        <v>0</v>
      </c>
      <c r="M19" s="852"/>
      <c r="N19" s="841"/>
      <c r="O19" s="841"/>
      <c r="P19" s="843"/>
      <c r="Q19" s="843"/>
      <c r="R19" s="843"/>
      <c r="S19" s="843"/>
      <c r="T19" s="843"/>
      <c r="U19" s="836"/>
      <c r="V19" s="844" t="s">
        <v>613</v>
      </c>
      <c r="W19" s="845" t="s">
        <v>613</v>
      </c>
      <c r="X19" s="43"/>
    </row>
    <row r="20" spans="1:24" ht="12.75">
      <c r="A20" s="846" t="s">
        <v>637</v>
      </c>
      <c r="B20" s="847" t="s">
        <v>764</v>
      </c>
      <c r="C20" s="848">
        <v>1758</v>
      </c>
      <c r="D20" s="849">
        <v>1762</v>
      </c>
      <c r="E20" s="835" t="s">
        <v>613</v>
      </c>
      <c r="F20" s="836">
        <v>1695</v>
      </c>
      <c r="G20" s="837">
        <v>931</v>
      </c>
      <c r="H20" s="427">
        <v>823</v>
      </c>
      <c r="I20" s="845" t="s">
        <v>613</v>
      </c>
      <c r="J20" s="850">
        <v>710</v>
      </c>
      <c r="K20" s="851">
        <v>723</v>
      </c>
      <c r="L20" s="852">
        <v>7925</v>
      </c>
      <c r="M20" s="852"/>
      <c r="N20" s="841"/>
      <c r="O20" s="841"/>
      <c r="P20" s="843"/>
      <c r="Q20" s="843"/>
      <c r="R20" s="843"/>
      <c r="S20" s="843"/>
      <c r="T20" s="843"/>
      <c r="U20" s="836"/>
      <c r="V20" s="844" t="s">
        <v>613</v>
      </c>
      <c r="W20" s="845" t="s">
        <v>613</v>
      </c>
      <c r="X20" s="43"/>
    </row>
    <row r="21" spans="1:24" ht="13.5" thickBot="1">
      <c r="A21" s="819" t="s">
        <v>639</v>
      </c>
      <c r="B21" s="879" t="s">
        <v>640</v>
      </c>
      <c r="C21" s="880">
        <v>0</v>
      </c>
      <c r="D21" s="881">
        <v>0</v>
      </c>
      <c r="E21" s="882" t="s">
        <v>613</v>
      </c>
      <c r="F21" s="836">
        <v>0</v>
      </c>
      <c r="G21" s="837">
        <v>0</v>
      </c>
      <c r="H21" s="883">
        <v>0</v>
      </c>
      <c r="I21" s="830" t="s">
        <v>613</v>
      </c>
      <c r="J21" s="850">
        <v>0</v>
      </c>
      <c r="K21" s="851">
        <v>0</v>
      </c>
      <c r="L21" s="852">
        <v>0</v>
      </c>
      <c r="M21" s="852"/>
      <c r="N21" s="841"/>
      <c r="O21" s="841"/>
      <c r="P21" s="843"/>
      <c r="Q21" s="843"/>
      <c r="R21" s="843"/>
      <c r="S21" s="843"/>
      <c r="T21" s="843"/>
      <c r="U21" s="836"/>
      <c r="V21" s="884" t="s">
        <v>613</v>
      </c>
      <c r="W21" s="859" t="s">
        <v>613</v>
      </c>
      <c r="X21" s="43"/>
    </row>
    <row r="22" spans="1:24" ht="14.25">
      <c r="A22" s="885" t="s">
        <v>641</v>
      </c>
      <c r="B22" s="832" t="s">
        <v>642</v>
      </c>
      <c r="C22" s="833">
        <v>12472</v>
      </c>
      <c r="D22" s="833">
        <v>13728</v>
      </c>
      <c r="E22" s="763" t="s">
        <v>613</v>
      </c>
      <c r="F22" s="886">
        <v>6570</v>
      </c>
      <c r="G22" s="887">
        <v>7023</v>
      </c>
      <c r="H22" s="838">
        <v>6660</v>
      </c>
      <c r="I22" s="888">
        <v>6720</v>
      </c>
      <c r="J22" s="889">
        <v>560</v>
      </c>
      <c r="K22" s="890">
        <v>560</v>
      </c>
      <c r="L22" s="891">
        <v>560</v>
      </c>
      <c r="M22" s="891"/>
      <c r="N22" s="891"/>
      <c r="O22" s="891"/>
      <c r="P22" s="891"/>
      <c r="Q22" s="891"/>
      <c r="R22" s="891"/>
      <c r="S22" s="891"/>
      <c r="T22" s="891"/>
      <c r="U22" s="886"/>
      <c r="V22" s="892">
        <f aca="true" t="shared" si="0" ref="V22:V40">SUM(J22:U22)</f>
        <v>1680</v>
      </c>
      <c r="W22" s="893">
        <f>IF(I22&lt;&gt;0,+V22/I22*100,"   ???")</f>
        <v>25</v>
      </c>
      <c r="X22" s="43"/>
    </row>
    <row r="23" spans="1:24" ht="14.25">
      <c r="A23" s="846" t="s">
        <v>643</v>
      </c>
      <c r="B23" s="847" t="s">
        <v>644</v>
      </c>
      <c r="C23" s="848">
        <v>0</v>
      </c>
      <c r="D23" s="848">
        <v>0</v>
      </c>
      <c r="E23" s="764" t="s">
        <v>613</v>
      </c>
      <c r="F23" s="836">
        <v>200</v>
      </c>
      <c r="G23" s="837">
        <v>295</v>
      </c>
      <c r="H23" s="427">
        <v>0</v>
      </c>
      <c r="I23" s="894">
        <v>0</v>
      </c>
      <c r="J23" s="895">
        <v>0</v>
      </c>
      <c r="K23" s="896">
        <v>0</v>
      </c>
      <c r="L23" s="843">
        <v>0</v>
      </c>
      <c r="M23" s="843"/>
      <c r="N23" s="843"/>
      <c r="O23" s="843"/>
      <c r="P23" s="843"/>
      <c r="Q23" s="843"/>
      <c r="R23" s="843"/>
      <c r="S23" s="843"/>
      <c r="T23" s="843"/>
      <c r="U23" s="836"/>
      <c r="V23" s="897">
        <f t="shared" si="0"/>
        <v>0</v>
      </c>
      <c r="W23" s="898">
        <v>0</v>
      </c>
      <c r="X23" s="43"/>
    </row>
    <row r="24" spans="1:24" ht="15" thickBot="1">
      <c r="A24" s="819" t="s">
        <v>645</v>
      </c>
      <c r="B24" s="879" t="s">
        <v>644</v>
      </c>
      <c r="C24" s="880">
        <v>0</v>
      </c>
      <c r="D24" s="880">
        <v>1215</v>
      </c>
      <c r="E24" s="765">
        <v>672</v>
      </c>
      <c r="F24" s="857">
        <v>6570</v>
      </c>
      <c r="G24" s="486">
        <v>6728</v>
      </c>
      <c r="H24" s="883">
        <v>6660</v>
      </c>
      <c r="I24" s="899">
        <v>6720</v>
      </c>
      <c r="J24" s="489">
        <v>560</v>
      </c>
      <c r="K24" s="900">
        <v>560</v>
      </c>
      <c r="L24" s="862">
        <v>560</v>
      </c>
      <c r="M24" s="862"/>
      <c r="N24" s="862"/>
      <c r="O24" s="862"/>
      <c r="P24" s="862"/>
      <c r="Q24" s="862"/>
      <c r="R24" s="862"/>
      <c r="S24" s="862"/>
      <c r="T24" s="862"/>
      <c r="U24" s="862"/>
      <c r="V24" s="901">
        <f t="shared" si="0"/>
        <v>1680</v>
      </c>
      <c r="W24" s="902">
        <f aca="true" t="shared" si="1" ref="W24:W31">IF(I24&lt;&gt;0,+V24/I24*100,"   ???")</f>
        <v>25</v>
      </c>
      <c r="X24" s="43"/>
    </row>
    <row r="25" spans="1:24" ht="14.25">
      <c r="A25" s="831" t="s">
        <v>646</v>
      </c>
      <c r="B25" s="832" t="s">
        <v>647</v>
      </c>
      <c r="C25" s="833">
        <v>6341</v>
      </c>
      <c r="D25" s="833">
        <v>6960</v>
      </c>
      <c r="E25" s="763">
        <v>501</v>
      </c>
      <c r="F25" s="903">
        <v>336</v>
      </c>
      <c r="G25" s="904">
        <v>474</v>
      </c>
      <c r="H25" s="838">
        <v>464</v>
      </c>
      <c r="I25" s="905">
        <v>400</v>
      </c>
      <c r="J25" s="906">
        <v>26</v>
      </c>
      <c r="K25" s="890">
        <v>22</v>
      </c>
      <c r="L25" s="890">
        <v>48</v>
      </c>
      <c r="M25" s="890"/>
      <c r="N25" s="890"/>
      <c r="O25" s="890"/>
      <c r="P25" s="890"/>
      <c r="Q25" s="890"/>
      <c r="R25" s="890"/>
      <c r="S25" s="890"/>
      <c r="T25" s="890"/>
      <c r="U25" s="907"/>
      <c r="V25" s="908">
        <v>96</v>
      </c>
      <c r="W25" s="909">
        <f t="shared" si="1"/>
        <v>24</v>
      </c>
      <c r="X25" s="43"/>
    </row>
    <row r="26" spans="1:24" ht="14.25">
      <c r="A26" s="846" t="s">
        <v>648</v>
      </c>
      <c r="B26" s="847" t="s">
        <v>649</v>
      </c>
      <c r="C26" s="848">
        <v>1745</v>
      </c>
      <c r="D26" s="848">
        <v>2223</v>
      </c>
      <c r="E26" s="764">
        <v>502</v>
      </c>
      <c r="F26" s="910">
        <v>1154</v>
      </c>
      <c r="G26" s="836">
        <v>379</v>
      </c>
      <c r="H26" s="427">
        <v>704</v>
      </c>
      <c r="I26" s="911">
        <v>900</v>
      </c>
      <c r="J26" s="912">
        <v>92</v>
      </c>
      <c r="K26" s="843">
        <v>71</v>
      </c>
      <c r="L26" s="843">
        <v>164</v>
      </c>
      <c r="M26" s="843"/>
      <c r="N26" s="843"/>
      <c r="O26" s="843"/>
      <c r="P26" s="843"/>
      <c r="Q26" s="843"/>
      <c r="R26" s="843"/>
      <c r="S26" s="843"/>
      <c r="T26" s="843"/>
      <c r="U26" s="910"/>
      <c r="V26" s="908">
        <f t="shared" si="0"/>
        <v>327</v>
      </c>
      <c r="W26" s="898">
        <f t="shared" si="1"/>
        <v>36.333333333333336</v>
      </c>
      <c r="X26" s="43"/>
    </row>
    <row r="27" spans="1:24" ht="14.25">
      <c r="A27" s="846" t="s">
        <v>650</v>
      </c>
      <c r="B27" s="847" t="s">
        <v>651</v>
      </c>
      <c r="C27" s="848">
        <v>0</v>
      </c>
      <c r="D27" s="848">
        <v>0</v>
      </c>
      <c r="E27" s="764">
        <v>544</v>
      </c>
      <c r="F27" s="910">
        <v>21</v>
      </c>
      <c r="G27" s="836">
        <v>29</v>
      </c>
      <c r="H27" s="427">
        <v>5</v>
      </c>
      <c r="I27" s="911">
        <v>70</v>
      </c>
      <c r="J27" s="912">
        <v>0</v>
      </c>
      <c r="K27" s="843">
        <v>0</v>
      </c>
      <c r="L27" s="843">
        <v>0</v>
      </c>
      <c r="M27" s="843"/>
      <c r="N27" s="843"/>
      <c r="O27" s="843"/>
      <c r="P27" s="843"/>
      <c r="Q27" s="843"/>
      <c r="R27" s="843"/>
      <c r="S27" s="843"/>
      <c r="T27" s="843"/>
      <c r="U27" s="910"/>
      <c r="V27" s="908">
        <f t="shared" si="0"/>
        <v>0</v>
      </c>
      <c r="W27" s="898">
        <f t="shared" si="1"/>
        <v>0</v>
      </c>
      <c r="X27" s="43"/>
    </row>
    <row r="28" spans="1:24" ht="14.25">
      <c r="A28" s="846" t="s">
        <v>652</v>
      </c>
      <c r="B28" s="847" t="s">
        <v>653</v>
      </c>
      <c r="C28" s="848">
        <v>428</v>
      </c>
      <c r="D28" s="848">
        <v>253</v>
      </c>
      <c r="E28" s="764">
        <v>511</v>
      </c>
      <c r="F28" s="910">
        <v>96</v>
      </c>
      <c r="G28" s="836">
        <v>370</v>
      </c>
      <c r="H28" s="427">
        <v>129</v>
      </c>
      <c r="I28" s="911">
        <v>100</v>
      </c>
      <c r="J28" s="912">
        <v>16</v>
      </c>
      <c r="K28" s="843">
        <v>2</v>
      </c>
      <c r="L28" s="843">
        <v>25</v>
      </c>
      <c r="M28" s="843"/>
      <c r="N28" s="843"/>
      <c r="O28" s="843"/>
      <c r="P28" s="843"/>
      <c r="Q28" s="843"/>
      <c r="R28" s="843"/>
      <c r="S28" s="843"/>
      <c r="T28" s="843"/>
      <c r="U28" s="910"/>
      <c r="V28" s="908">
        <f t="shared" si="0"/>
        <v>43</v>
      </c>
      <c r="W28" s="898">
        <f t="shared" si="1"/>
        <v>43</v>
      </c>
      <c r="X28" s="43"/>
    </row>
    <row r="29" spans="1:24" ht="14.25">
      <c r="A29" s="846" t="s">
        <v>654</v>
      </c>
      <c r="B29" s="847" t="s">
        <v>655</v>
      </c>
      <c r="C29" s="848">
        <v>1057</v>
      </c>
      <c r="D29" s="848">
        <v>1451</v>
      </c>
      <c r="E29" s="764">
        <v>518</v>
      </c>
      <c r="F29" s="910">
        <v>1024</v>
      </c>
      <c r="G29" s="836">
        <v>1249</v>
      </c>
      <c r="H29" s="427">
        <v>998</v>
      </c>
      <c r="I29" s="911">
        <v>900</v>
      </c>
      <c r="J29" s="912">
        <v>62</v>
      </c>
      <c r="K29" s="843">
        <v>65</v>
      </c>
      <c r="L29" s="843">
        <v>64</v>
      </c>
      <c r="M29" s="843"/>
      <c r="N29" s="843"/>
      <c r="O29" s="843"/>
      <c r="P29" s="843"/>
      <c r="Q29" s="843"/>
      <c r="R29" s="843"/>
      <c r="S29" s="843"/>
      <c r="T29" s="843"/>
      <c r="U29" s="910"/>
      <c r="V29" s="908">
        <f t="shared" si="0"/>
        <v>191</v>
      </c>
      <c r="W29" s="898">
        <f t="shared" si="1"/>
        <v>21.22222222222222</v>
      </c>
      <c r="X29" s="43"/>
    </row>
    <row r="30" spans="1:24" ht="14.25">
      <c r="A30" s="846" t="s">
        <v>656</v>
      </c>
      <c r="B30" s="780" t="s">
        <v>657</v>
      </c>
      <c r="C30" s="848">
        <v>10408</v>
      </c>
      <c r="D30" s="848">
        <v>11792</v>
      </c>
      <c r="E30" s="764">
        <v>521</v>
      </c>
      <c r="F30" s="910">
        <v>2632</v>
      </c>
      <c r="G30" s="836">
        <v>2854</v>
      </c>
      <c r="H30" s="427">
        <v>2768</v>
      </c>
      <c r="I30" s="911">
        <v>2950</v>
      </c>
      <c r="J30" s="913">
        <v>224</v>
      </c>
      <c r="K30" s="843">
        <v>248</v>
      </c>
      <c r="L30" s="843">
        <v>293</v>
      </c>
      <c r="M30" s="843"/>
      <c r="N30" s="843"/>
      <c r="O30" s="843"/>
      <c r="P30" s="843"/>
      <c r="Q30" s="843"/>
      <c r="R30" s="843"/>
      <c r="S30" s="843"/>
      <c r="T30" s="843"/>
      <c r="U30" s="910"/>
      <c r="V30" s="908">
        <f t="shared" si="0"/>
        <v>765</v>
      </c>
      <c r="W30" s="898">
        <f t="shared" si="1"/>
        <v>25.932203389830512</v>
      </c>
      <c r="X30" s="43"/>
    </row>
    <row r="31" spans="1:24" ht="14.25">
      <c r="A31" s="846" t="s">
        <v>658</v>
      </c>
      <c r="B31" s="780" t="s">
        <v>659</v>
      </c>
      <c r="C31" s="848">
        <v>3640</v>
      </c>
      <c r="D31" s="848">
        <v>4174</v>
      </c>
      <c r="E31" s="764" t="s">
        <v>660</v>
      </c>
      <c r="F31" s="910">
        <v>939</v>
      </c>
      <c r="G31" s="836">
        <v>1053</v>
      </c>
      <c r="H31" s="427">
        <v>1034</v>
      </c>
      <c r="I31" s="911">
        <v>1270</v>
      </c>
      <c r="J31" s="913">
        <v>84</v>
      </c>
      <c r="K31" s="843">
        <v>92</v>
      </c>
      <c r="L31" s="843">
        <v>105</v>
      </c>
      <c r="M31" s="843"/>
      <c r="N31" s="843"/>
      <c r="O31" s="843"/>
      <c r="P31" s="843"/>
      <c r="Q31" s="843"/>
      <c r="R31" s="843"/>
      <c r="S31" s="843"/>
      <c r="T31" s="843"/>
      <c r="U31" s="910"/>
      <c r="V31" s="908">
        <f t="shared" si="0"/>
        <v>281</v>
      </c>
      <c r="W31" s="898">
        <f t="shared" si="1"/>
        <v>22.125984251968504</v>
      </c>
      <c r="X31" s="43"/>
    </row>
    <row r="32" spans="1:24" ht="14.25">
      <c r="A32" s="846" t="s">
        <v>661</v>
      </c>
      <c r="B32" s="847" t="s">
        <v>662</v>
      </c>
      <c r="C32" s="848">
        <v>0</v>
      </c>
      <c r="D32" s="848">
        <v>0</v>
      </c>
      <c r="E32" s="764">
        <v>557</v>
      </c>
      <c r="F32" s="910">
        <v>0</v>
      </c>
      <c r="G32" s="836">
        <v>0</v>
      </c>
      <c r="H32" s="427">
        <v>0</v>
      </c>
      <c r="I32" s="911">
        <v>0</v>
      </c>
      <c r="J32" s="912">
        <v>0</v>
      </c>
      <c r="K32" s="843">
        <v>0</v>
      </c>
      <c r="L32" s="843">
        <v>0</v>
      </c>
      <c r="M32" s="843"/>
      <c r="N32" s="843"/>
      <c r="O32" s="843"/>
      <c r="P32" s="843"/>
      <c r="Q32" s="843"/>
      <c r="R32" s="843"/>
      <c r="S32" s="843"/>
      <c r="T32" s="843"/>
      <c r="U32" s="910"/>
      <c r="V32" s="908">
        <f t="shared" si="0"/>
        <v>0</v>
      </c>
      <c r="W32" s="898">
        <v>0</v>
      </c>
      <c r="X32" s="43"/>
    </row>
    <row r="33" spans="1:24" ht="14.25">
      <c r="A33" s="846" t="s">
        <v>663</v>
      </c>
      <c r="B33" s="847" t="s">
        <v>664</v>
      </c>
      <c r="C33" s="848">
        <v>1711</v>
      </c>
      <c r="D33" s="848">
        <v>1801</v>
      </c>
      <c r="E33" s="764">
        <v>551</v>
      </c>
      <c r="F33" s="910">
        <v>154</v>
      </c>
      <c r="G33" s="836">
        <v>282</v>
      </c>
      <c r="H33" s="427">
        <v>336</v>
      </c>
      <c r="I33" s="911">
        <v>230</v>
      </c>
      <c r="J33" s="912">
        <v>32</v>
      </c>
      <c r="K33" s="843">
        <v>34</v>
      </c>
      <c r="L33" s="843">
        <v>33</v>
      </c>
      <c r="M33" s="843"/>
      <c r="N33" s="843"/>
      <c r="O33" s="843"/>
      <c r="P33" s="843"/>
      <c r="Q33" s="843"/>
      <c r="R33" s="843"/>
      <c r="S33" s="843"/>
      <c r="T33" s="843"/>
      <c r="U33" s="910"/>
      <c r="V33" s="908">
        <f t="shared" si="0"/>
        <v>99</v>
      </c>
      <c r="W33" s="898">
        <f>IF(I33&lt;&gt;0,+V33/I33*100,"   ???")</f>
        <v>43.04347826086957</v>
      </c>
      <c r="X33" s="43"/>
    </row>
    <row r="34" spans="1:24" ht="15" thickBot="1">
      <c r="A34" s="805" t="s">
        <v>665</v>
      </c>
      <c r="B34" s="853"/>
      <c r="C34" s="854">
        <v>569</v>
      </c>
      <c r="D34" s="854">
        <v>614</v>
      </c>
      <c r="E34" s="766" t="s">
        <v>666</v>
      </c>
      <c r="F34" s="914">
        <v>601</v>
      </c>
      <c r="G34" s="915">
        <v>550</v>
      </c>
      <c r="H34" s="858">
        <v>654</v>
      </c>
      <c r="I34" s="916">
        <v>300</v>
      </c>
      <c r="J34" s="917">
        <v>22</v>
      </c>
      <c r="K34" s="918">
        <v>16</v>
      </c>
      <c r="L34" s="918">
        <v>23</v>
      </c>
      <c r="M34" s="918"/>
      <c r="N34" s="918"/>
      <c r="O34" s="918"/>
      <c r="P34" s="918"/>
      <c r="Q34" s="918"/>
      <c r="R34" s="918"/>
      <c r="S34" s="918"/>
      <c r="T34" s="918"/>
      <c r="U34" s="919"/>
      <c r="V34" s="920">
        <f t="shared" si="0"/>
        <v>61</v>
      </c>
      <c r="W34" s="921">
        <f>IF(I34&lt;&gt;0,+V34/I34*100,"   ???")</f>
        <v>20.333333333333332</v>
      </c>
      <c r="X34" s="43"/>
    </row>
    <row r="35" spans="1:24" ht="15" thickBot="1">
      <c r="A35" s="922" t="s">
        <v>667</v>
      </c>
      <c r="B35" s="923" t="s">
        <v>668</v>
      </c>
      <c r="C35" s="924">
        <f>SUM(C25:C34)</f>
        <v>25899</v>
      </c>
      <c r="D35" s="924">
        <f>SUM(D25:D34)</f>
        <v>29268</v>
      </c>
      <c r="E35" s="925"/>
      <c r="F35" s="926">
        <v>6957</v>
      </c>
      <c r="G35" s="927">
        <v>7240</v>
      </c>
      <c r="H35" s="928">
        <v>7092</v>
      </c>
      <c r="I35" s="929">
        <f>SUM(I25:I34)</f>
        <v>7120</v>
      </c>
      <c r="J35" s="930">
        <f>SUM(J25:J34)</f>
        <v>558</v>
      </c>
      <c r="K35" s="931">
        <f>SUM(K25:K34)</f>
        <v>550</v>
      </c>
      <c r="L35" s="931">
        <f aca="true" t="shared" si="2" ref="L35:U35">SUM(L25:L34)</f>
        <v>755</v>
      </c>
      <c r="M35" s="932">
        <f t="shared" si="2"/>
        <v>0</v>
      </c>
      <c r="N35" s="931">
        <f t="shared" si="2"/>
        <v>0</v>
      </c>
      <c r="O35" s="931">
        <f t="shared" si="2"/>
        <v>0</v>
      </c>
      <c r="P35" s="931">
        <f t="shared" si="2"/>
        <v>0</v>
      </c>
      <c r="Q35" s="931">
        <f t="shared" si="2"/>
        <v>0</v>
      </c>
      <c r="R35" s="931">
        <f t="shared" si="2"/>
        <v>0</v>
      </c>
      <c r="S35" s="931">
        <f t="shared" si="2"/>
        <v>0</v>
      </c>
      <c r="T35" s="931">
        <f t="shared" si="2"/>
        <v>0</v>
      </c>
      <c r="U35" s="931">
        <f t="shared" si="2"/>
        <v>0</v>
      </c>
      <c r="V35" s="933">
        <f>SUM(J35:U35)</f>
        <v>1863</v>
      </c>
      <c r="W35" s="934">
        <f>IF(I35&lt;&gt;0,+V35/I35*100,"   ???")</f>
        <v>26.165730337078653</v>
      </c>
      <c r="X35" s="43"/>
    </row>
    <row r="36" spans="1:24" ht="14.25">
      <c r="A36" s="831" t="s">
        <v>669</v>
      </c>
      <c r="B36" s="832" t="s">
        <v>670</v>
      </c>
      <c r="C36" s="833">
        <v>0</v>
      </c>
      <c r="D36" s="833">
        <v>0</v>
      </c>
      <c r="E36" s="763">
        <v>601</v>
      </c>
      <c r="F36" s="767">
        <v>0</v>
      </c>
      <c r="G36" s="768">
        <v>0</v>
      </c>
      <c r="H36" s="769">
        <v>0</v>
      </c>
      <c r="I36" s="888">
        <v>0</v>
      </c>
      <c r="J36" s="895">
        <v>0</v>
      </c>
      <c r="K36" s="843">
        <v>0</v>
      </c>
      <c r="L36" s="843"/>
      <c r="M36" s="843"/>
      <c r="N36" s="843"/>
      <c r="O36" s="843"/>
      <c r="P36" s="843"/>
      <c r="Q36" s="843"/>
      <c r="R36" s="843"/>
      <c r="S36" s="843"/>
      <c r="T36" s="843"/>
      <c r="U36" s="836"/>
      <c r="V36" s="935">
        <f t="shared" si="0"/>
        <v>0</v>
      </c>
      <c r="W36" s="909">
        <v>0</v>
      </c>
      <c r="X36" s="43"/>
    </row>
    <row r="37" spans="1:24" ht="14.25">
      <c r="A37" s="846" t="s">
        <v>671</v>
      </c>
      <c r="B37" s="847" t="s">
        <v>672</v>
      </c>
      <c r="C37" s="848">
        <v>1190</v>
      </c>
      <c r="D37" s="848">
        <v>1857</v>
      </c>
      <c r="E37" s="764">
        <v>602</v>
      </c>
      <c r="F37" s="770">
        <v>208</v>
      </c>
      <c r="G37" s="771">
        <v>330</v>
      </c>
      <c r="H37" s="772">
        <v>348</v>
      </c>
      <c r="I37" s="894">
        <v>150</v>
      </c>
      <c r="J37" s="895">
        <v>21</v>
      </c>
      <c r="K37" s="843">
        <v>20</v>
      </c>
      <c r="L37" s="843">
        <v>24</v>
      </c>
      <c r="M37" s="843"/>
      <c r="N37" s="843"/>
      <c r="O37" s="843"/>
      <c r="P37" s="843"/>
      <c r="Q37" s="843"/>
      <c r="R37" s="843"/>
      <c r="S37" s="843"/>
      <c r="T37" s="843"/>
      <c r="U37" s="836"/>
      <c r="V37" s="897">
        <f t="shared" si="0"/>
        <v>65</v>
      </c>
      <c r="W37" s="898">
        <f>IF(I37&lt;&gt;0,+V37/I37*100,"   ???")</f>
        <v>43.333333333333336</v>
      </c>
      <c r="X37" s="43"/>
    </row>
    <row r="38" spans="1:24" ht="14.25">
      <c r="A38" s="846" t="s">
        <v>673</v>
      </c>
      <c r="B38" s="847" t="s">
        <v>674</v>
      </c>
      <c r="C38" s="848">
        <v>0</v>
      </c>
      <c r="D38" s="848">
        <v>0</v>
      </c>
      <c r="E38" s="764">
        <v>604</v>
      </c>
      <c r="F38" s="770">
        <v>63</v>
      </c>
      <c r="G38" s="771">
        <v>65</v>
      </c>
      <c r="H38" s="772">
        <v>27</v>
      </c>
      <c r="I38" s="894">
        <v>60</v>
      </c>
      <c r="J38" s="895">
        <v>2</v>
      </c>
      <c r="K38" s="843">
        <v>2</v>
      </c>
      <c r="L38" s="843">
        <v>6</v>
      </c>
      <c r="M38" s="843"/>
      <c r="N38" s="843"/>
      <c r="O38" s="843"/>
      <c r="P38" s="843"/>
      <c r="Q38" s="843"/>
      <c r="R38" s="843"/>
      <c r="S38" s="843"/>
      <c r="T38" s="843"/>
      <c r="U38" s="836"/>
      <c r="V38" s="897">
        <f t="shared" si="0"/>
        <v>10</v>
      </c>
      <c r="W38" s="898">
        <f>IF(I38&lt;&gt;0,+V38/I38*100,"   ???")</f>
        <v>16.666666666666664</v>
      </c>
      <c r="X38" s="43"/>
    </row>
    <row r="39" spans="1:24" ht="14.25">
      <c r="A39" s="846" t="s">
        <v>675</v>
      </c>
      <c r="B39" s="847" t="s">
        <v>676</v>
      </c>
      <c r="C39" s="848">
        <v>12472</v>
      </c>
      <c r="D39" s="848">
        <v>13728</v>
      </c>
      <c r="E39" s="764" t="s">
        <v>677</v>
      </c>
      <c r="F39" s="770">
        <v>6570</v>
      </c>
      <c r="G39" s="771">
        <v>6728</v>
      </c>
      <c r="H39" s="772">
        <v>6660</v>
      </c>
      <c r="I39" s="894">
        <v>6720</v>
      </c>
      <c r="J39" s="936">
        <v>560</v>
      </c>
      <c r="K39" s="843">
        <v>560</v>
      </c>
      <c r="L39" s="843">
        <v>560</v>
      </c>
      <c r="M39" s="843"/>
      <c r="N39" s="843"/>
      <c r="O39" s="843"/>
      <c r="P39" s="843"/>
      <c r="Q39" s="843"/>
      <c r="R39" s="843"/>
      <c r="S39" s="843"/>
      <c r="T39" s="843"/>
      <c r="U39" s="836"/>
      <c r="V39" s="897">
        <f t="shared" si="0"/>
        <v>1680</v>
      </c>
      <c r="W39" s="898">
        <f>IF(I39&lt;&gt;0,+V39/I39*100,"   ???")</f>
        <v>25</v>
      </c>
      <c r="X39" s="43"/>
    </row>
    <row r="40" spans="1:24" ht="15" thickBot="1">
      <c r="A40" s="805" t="s">
        <v>678</v>
      </c>
      <c r="B40" s="853"/>
      <c r="C40" s="854">
        <v>12330</v>
      </c>
      <c r="D40" s="854">
        <v>13218</v>
      </c>
      <c r="E40" s="766" t="s">
        <v>679</v>
      </c>
      <c r="F40" s="773">
        <v>164</v>
      </c>
      <c r="G40" s="774">
        <v>161</v>
      </c>
      <c r="H40" s="775">
        <v>143</v>
      </c>
      <c r="I40" s="937">
        <v>190</v>
      </c>
      <c r="J40" s="938">
        <v>10</v>
      </c>
      <c r="K40" s="862">
        <v>2</v>
      </c>
      <c r="L40" s="862">
        <v>42</v>
      </c>
      <c r="M40" s="862"/>
      <c r="N40" s="862"/>
      <c r="O40" s="862"/>
      <c r="P40" s="862"/>
      <c r="Q40" s="862"/>
      <c r="R40" s="862"/>
      <c r="S40" s="862"/>
      <c r="T40" s="862"/>
      <c r="U40" s="862"/>
      <c r="V40" s="897">
        <f t="shared" si="0"/>
        <v>54</v>
      </c>
      <c r="W40" s="921">
        <f>IF(I40&lt;&gt;0,+V40/I40*100,"   ???")</f>
        <v>28.421052631578945</v>
      </c>
      <c r="X40" s="43"/>
    </row>
    <row r="41" spans="1:24" ht="15" thickBot="1">
      <c r="A41" s="922" t="s">
        <v>680</v>
      </c>
      <c r="B41" s="923" t="s">
        <v>681</v>
      </c>
      <c r="C41" s="924">
        <f>SUM(C36:C40)</f>
        <v>25992</v>
      </c>
      <c r="D41" s="924">
        <f>SUM(D36:D40)</f>
        <v>28803</v>
      </c>
      <c r="E41" s="925" t="s">
        <v>613</v>
      </c>
      <c r="F41" s="939">
        <v>7005</v>
      </c>
      <c r="G41" s="940">
        <v>7284</v>
      </c>
      <c r="H41" s="928">
        <v>7178</v>
      </c>
      <c r="I41" s="941">
        <v>7120</v>
      </c>
      <c r="J41" s="931">
        <f>SUM(J36:J40)</f>
        <v>593</v>
      </c>
      <c r="K41" s="931">
        <f>SUM(K36:K40)</f>
        <v>584</v>
      </c>
      <c r="L41" s="932">
        <f aca="true" t="shared" si="3" ref="L41:V41">SUM(L36:L40)</f>
        <v>632</v>
      </c>
      <c r="M41" s="932">
        <f t="shared" si="3"/>
        <v>0</v>
      </c>
      <c r="N41" s="931">
        <f t="shared" si="3"/>
        <v>0</v>
      </c>
      <c r="O41" s="931">
        <f t="shared" si="3"/>
        <v>0</v>
      </c>
      <c r="P41" s="931">
        <f t="shared" si="3"/>
        <v>0</v>
      </c>
      <c r="Q41" s="931">
        <f t="shared" si="3"/>
        <v>0</v>
      </c>
      <c r="R41" s="931">
        <f t="shared" si="3"/>
        <v>0</v>
      </c>
      <c r="S41" s="931">
        <f t="shared" si="3"/>
        <v>0</v>
      </c>
      <c r="T41" s="931">
        <f t="shared" si="3"/>
        <v>0</v>
      </c>
      <c r="U41" s="931">
        <f t="shared" si="3"/>
        <v>0</v>
      </c>
      <c r="V41" s="933">
        <f t="shared" si="3"/>
        <v>1809</v>
      </c>
      <c r="W41" s="934">
        <f>IF(I41&lt;&gt;0,+V41/I41*100,"   ???")</f>
        <v>25.407303370786515</v>
      </c>
      <c r="X41" s="43"/>
    </row>
    <row r="42" spans="1:24" ht="6.75" customHeight="1" thickBot="1">
      <c r="A42" s="805"/>
      <c r="B42" s="942"/>
      <c r="C42" s="943"/>
      <c r="D42" s="943"/>
      <c r="E42" s="944"/>
      <c r="F42" s="945"/>
      <c r="G42" s="946"/>
      <c r="H42" s="947"/>
      <c r="I42" s="926"/>
      <c r="J42" s="585"/>
      <c r="K42" s="948"/>
      <c r="L42" s="949"/>
      <c r="M42" s="949"/>
      <c r="N42" s="948"/>
      <c r="O42" s="948"/>
      <c r="P42" s="948"/>
      <c r="Q42" s="948"/>
      <c r="R42" s="948"/>
      <c r="S42" s="948"/>
      <c r="T42" s="948"/>
      <c r="U42" s="630"/>
      <c r="V42" s="924"/>
      <c r="W42" s="950"/>
      <c r="X42" s="43"/>
    </row>
    <row r="43" spans="1:24" ht="15" thickBot="1">
      <c r="A43" s="951" t="s">
        <v>682</v>
      </c>
      <c r="B43" s="923" t="s">
        <v>644</v>
      </c>
      <c r="C43" s="924">
        <f>+C41-C39</f>
        <v>13520</v>
      </c>
      <c r="D43" s="924">
        <f>+D41-D39</f>
        <v>15075</v>
      </c>
      <c r="E43" s="925" t="s">
        <v>613</v>
      </c>
      <c r="F43" s="939">
        <v>435</v>
      </c>
      <c r="G43" s="940">
        <v>556</v>
      </c>
      <c r="H43" s="928">
        <v>518</v>
      </c>
      <c r="I43" s="929">
        <v>540</v>
      </c>
      <c r="J43" s="930">
        <v>33</v>
      </c>
      <c r="K43" s="931">
        <v>24</v>
      </c>
      <c r="L43" s="931">
        <f aca="true" t="shared" si="4" ref="L43:U43">+L41-L39</f>
        <v>72</v>
      </c>
      <c r="M43" s="931">
        <f t="shared" si="4"/>
        <v>0</v>
      </c>
      <c r="N43" s="931">
        <f t="shared" si="4"/>
        <v>0</v>
      </c>
      <c r="O43" s="931">
        <f t="shared" si="4"/>
        <v>0</v>
      </c>
      <c r="P43" s="931">
        <f t="shared" si="4"/>
        <v>0</v>
      </c>
      <c r="Q43" s="931">
        <f t="shared" si="4"/>
        <v>0</v>
      </c>
      <c r="R43" s="931">
        <f t="shared" si="4"/>
        <v>0</v>
      </c>
      <c r="S43" s="931">
        <f t="shared" si="4"/>
        <v>0</v>
      </c>
      <c r="T43" s="931">
        <f t="shared" si="4"/>
        <v>0</v>
      </c>
      <c r="U43" s="931">
        <f t="shared" si="4"/>
        <v>0</v>
      </c>
      <c r="V43" s="924">
        <v>57</v>
      </c>
      <c r="W43" s="934">
        <f>IF(I43&lt;&gt;0,+V43/I43*100,"   ???")</f>
        <v>10.555555555555555</v>
      </c>
      <c r="X43" s="43"/>
    </row>
    <row r="44" spans="1:24" ht="15" thickBot="1">
      <c r="A44" s="922" t="s">
        <v>683</v>
      </c>
      <c r="B44" s="923" t="s">
        <v>684</v>
      </c>
      <c r="C44" s="924">
        <f>+C41-C35</f>
        <v>93</v>
      </c>
      <c r="D44" s="924">
        <f>+D41-D35</f>
        <v>-465</v>
      </c>
      <c r="E44" s="925" t="s">
        <v>613</v>
      </c>
      <c r="F44" s="939">
        <v>47</v>
      </c>
      <c r="G44" s="940">
        <v>44</v>
      </c>
      <c r="H44" s="928">
        <v>86</v>
      </c>
      <c r="I44" s="929">
        <v>1</v>
      </c>
      <c r="J44" s="930">
        <v>35</v>
      </c>
      <c r="K44" s="931">
        <v>34</v>
      </c>
      <c r="L44" s="931">
        <v>-123</v>
      </c>
      <c r="M44" s="931">
        <f aca="true" t="shared" si="5" ref="M44:U44">+M41-M35</f>
        <v>0</v>
      </c>
      <c r="N44" s="931">
        <f t="shared" si="5"/>
        <v>0</v>
      </c>
      <c r="O44" s="931">
        <f t="shared" si="5"/>
        <v>0</v>
      </c>
      <c r="P44" s="931">
        <f t="shared" si="5"/>
        <v>0</v>
      </c>
      <c r="Q44" s="931">
        <f t="shared" si="5"/>
        <v>0</v>
      </c>
      <c r="R44" s="931">
        <f t="shared" si="5"/>
        <v>0</v>
      </c>
      <c r="S44" s="931">
        <f t="shared" si="5"/>
        <v>0</v>
      </c>
      <c r="T44" s="931">
        <f t="shared" si="5"/>
        <v>0</v>
      </c>
      <c r="U44" s="952">
        <f t="shared" si="5"/>
        <v>0</v>
      </c>
      <c r="V44" s="924">
        <v>69</v>
      </c>
      <c r="W44" s="934">
        <f>IF(I44&lt;&gt;0,+V44/I44*100,"   ???")</f>
        <v>6900</v>
      </c>
      <c r="X44" s="43"/>
    </row>
    <row r="45" spans="1:24" ht="15" thickBot="1">
      <c r="A45" s="953" t="s">
        <v>685</v>
      </c>
      <c r="B45" s="954" t="s">
        <v>644</v>
      </c>
      <c r="C45" s="955">
        <f>+C44-C39</f>
        <v>-12379</v>
      </c>
      <c r="D45" s="955">
        <f>+D44-D39</f>
        <v>-14193</v>
      </c>
      <c r="E45" s="956" t="s">
        <v>613</v>
      </c>
      <c r="F45" s="957">
        <v>-6522</v>
      </c>
      <c r="G45" s="958">
        <v>-6684</v>
      </c>
      <c r="H45" s="928">
        <v>-6574</v>
      </c>
      <c r="I45" s="929">
        <v>-8556</v>
      </c>
      <c r="J45" s="930">
        <v>-525</v>
      </c>
      <c r="K45" s="931">
        <v>-526</v>
      </c>
      <c r="L45" s="931">
        <f aca="true" t="shared" si="6" ref="L45:U45">+L44-L39</f>
        <v>-683</v>
      </c>
      <c r="M45" s="931">
        <v>0</v>
      </c>
      <c r="N45" s="931">
        <f t="shared" si="6"/>
        <v>0</v>
      </c>
      <c r="O45" s="931">
        <f t="shared" si="6"/>
        <v>0</v>
      </c>
      <c r="P45" s="931">
        <f t="shared" si="6"/>
        <v>0</v>
      </c>
      <c r="Q45" s="931">
        <f t="shared" si="6"/>
        <v>0</v>
      </c>
      <c r="R45" s="931">
        <f t="shared" si="6"/>
        <v>0</v>
      </c>
      <c r="S45" s="931">
        <f t="shared" si="6"/>
        <v>0</v>
      </c>
      <c r="T45" s="931">
        <f t="shared" si="6"/>
        <v>0</v>
      </c>
      <c r="U45" s="931">
        <f t="shared" si="6"/>
        <v>0</v>
      </c>
      <c r="V45" s="924">
        <v>-1051</v>
      </c>
      <c r="W45" s="934">
        <f>IF(I45&lt;&gt;0,+V45/I45*100,"   ???")</f>
        <v>12.283777466105656</v>
      </c>
      <c r="X45" s="43"/>
    </row>
    <row r="47" ht="14.25" customHeight="1"/>
  </sheetData>
  <sheetProtection/>
  <mergeCells count="1">
    <mergeCell ref="H7:H8"/>
  </mergeCells>
  <printOptions/>
  <pageMargins left="0.9055118110236221" right="0.7086614173228347" top="1.1811023622047245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2015-04-23T07:56:47Z</cp:lastPrinted>
  <dcterms:created xsi:type="dcterms:W3CDTF">2015-04-16T12:31:14Z</dcterms:created>
  <dcterms:modified xsi:type="dcterms:W3CDTF">2015-04-23T08:02:43Z</dcterms:modified>
  <cp:category/>
  <cp:version/>
  <cp:contentType/>
  <cp:contentStatus/>
</cp:coreProperties>
</file>